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05" tabRatio="592" activeTab="1"/>
  </bookViews>
  <sheets>
    <sheet name="レース着順とタイム" sheetId="9" r:id="rId1"/>
    <sheet name="レース結果 OYC Rating" sheetId="8" r:id="rId2"/>
    <sheet name="レース結果　スポーツカップ" sheetId="5" r:id="rId3"/>
    <sheet name="ﾚｰﾃｨﾝｸﾞ計算書(TSF)" sheetId="1" r:id="rId4"/>
    <sheet name="レーティング計算書(OYCRating)" sheetId="10" r:id="rId5"/>
    <sheet name="YYC" sheetId="11" r:id="rId6"/>
    <sheet name="船齢計算書 " sheetId="12" r:id="rId7"/>
    <sheet name="Sheet2" sheetId="14" r:id="rId8"/>
  </sheets>
  <definedNames>
    <definedName name="_xlnm.Print_Area" localSheetId="1">'レース結果 OYC Rating'!$A$1:$Q$47</definedName>
    <definedName name="_xlnm.Print_Area" localSheetId="2">'レース結果　スポーツカップ'!$A$1:$M$42</definedName>
    <definedName name="_xlnm.Print_Area" localSheetId="0">レース着順とタイム!$A$1:$E$44</definedName>
    <definedName name="_xlnm.Print_Area" localSheetId="4">'レーティング計算書(OYCRating)'!$A$1:$M$49</definedName>
    <definedName name="_xlnm.Print_Area" localSheetId="3">'ﾚｰﾃｨﾝｸﾞ計算書(TSF)'!$A$1:$M$64</definedName>
    <definedName name="_xlnm.Print_Titles" localSheetId="1">'レース結果 OYC Rating'!$4:$4</definedName>
    <definedName name="_xlnm.Print_Titles" localSheetId="2">'レース結果　スポーツカップ'!$4:$4</definedName>
    <definedName name="_xlnm.Print_Titles" localSheetId="0">レース着順とタイム!$6:$6</definedName>
    <definedName name="_xlnm.Print_Titles" localSheetId="4">'レーティング計算書(OYCRating)'!$4:$4</definedName>
    <definedName name="_xlnm.Print_Titles" localSheetId="3">'ﾚｰﾃｨﾝｸﾞ計算書(TSF)'!$4:$4</definedName>
    <definedName name="_xlnm.Print_Titles" localSheetId="6">'船齢計算書 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<sst xmlns="http://schemas.openxmlformats.org/spreadsheetml/2006/main" count="508" uniqueCount="260">
  <si>
    <t>2026年　ポイントレース</t>
  </si>
  <si>
    <t>日付</t>
  </si>
  <si>
    <t>スタート時刻</t>
  </si>
  <si>
    <t>本部艇</t>
  </si>
  <si>
    <t>蓮真</t>
  </si>
  <si>
    <t>&lt;集計手順＞</t>
  </si>
  <si>
    <t>着順</t>
  </si>
  <si>
    <t>Name</t>
  </si>
  <si>
    <t>到着時刻</t>
  </si>
  <si>
    <t>所要時間</t>
  </si>
  <si>
    <t>Ａ．この「レース着順とタイムシート</t>
  </si>
  <si>
    <t>ＱＵＥＲＩＤＡ</t>
  </si>
  <si>
    <t>（１）日付とスタート時刻と本部艇名を記入する</t>
  </si>
  <si>
    <t>ＦＯＲＴＥ</t>
  </si>
  <si>
    <t>（２）このシートにエントリーした艇名（Ｎａｍｅ）とフィニッシュ時刻（到着時刻）を記入する</t>
  </si>
  <si>
    <t>ＩＳＥ-Ｖ</t>
  </si>
  <si>
    <t>ＣｏｏＣｏｏ　Ｓｉｘ</t>
  </si>
  <si>
    <t>Ｂ．レース結果　ＯＹＣレーティング　および　レース結果スポーツカップ</t>
  </si>
  <si>
    <t>白砂</t>
  </si>
  <si>
    <t>（１）Ｎａｍｅ列にエントリーした艇名を着順のまま文字としてコピーする</t>
  </si>
  <si>
    <t>ひねもすＩＶ</t>
  </si>
  <si>
    <t>↓</t>
  </si>
  <si>
    <t>ピーターパン</t>
  </si>
  <si>
    <t>自動的にレーティングを読み出し、修正時間を計算する</t>
  </si>
  <si>
    <t>シルバーウエーブ</t>
  </si>
  <si>
    <t>DNF</t>
  </si>
  <si>
    <t>MOANA</t>
  </si>
  <si>
    <t>（２）着順～修正時間の列までのデータを選択して｢修正時間」でソートする</t>
  </si>
  <si>
    <t>てるぼうず</t>
  </si>
  <si>
    <t>Salute</t>
  </si>
  <si>
    <t>RET</t>
  </si>
  <si>
    <t>不要な行を削除する</t>
  </si>
  <si>
    <t>略語解説</t>
  </si>
  <si>
    <t>ＤＮＣ</t>
  </si>
  <si>
    <t>スタートしなかった。スタートエリアに来なかった。</t>
  </si>
  <si>
    <t>ＤＮＳ</t>
  </si>
  <si>
    <t>スタートしなかった。（ＤＮＣとＯＣＳ以外）</t>
  </si>
  <si>
    <t>ＯＣＳ</t>
  </si>
  <si>
    <t>スタートしなかった。スタート信号のときにスタートラインのコースサイドにいてスタートしなかったか規則３０．１に違反した。</t>
  </si>
  <si>
    <t>ＺＦＰ</t>
  </si>
  <si>
    <t>規則３０．２に基づく２０％ペナルティー。</t>
  </si>
  <si>
    <t>ＢＦＤ</t>
  </si>
  <si>
    <t>規則３０．３に基づく失格。</t>
  </si>
  <si>
    <t>ＳＣＰ</t>
  </si>
  <si>
    <t>規則４４．３（ａ）に基づき、得点のペナルティーを履行した。</t>
  </si>
  <si>
    <t>ＤＮＦ</t>
  </si>
  <si>
    <t>フィニッシュしなかった。</t>
  </si>
  <si>
    <t>ＲＡＦ</t>
  </si>
  <si>
    <t>フィニッシュ後にリタイアした。</t>
  </si>
  <si>
    <t>ＤＳＱ</t>
  </si>
  <si>
    <t>失格。</t>
  </si>
  <si>
    <t>ＤＮＥ</t>
  </si>
  <si>
    <t>規則９０．３（ｂ）に基づく、除外できない失格。（ＤＧＭ以外）</t>
  </si>
  <si>
    <t>ＤＧＭ</t>
  </si>
  <si>
    <t>規則９０．４（ｂ）に基づく、除外できない重大な不正行為による失格。</t>
  </si>
  <si>
    <t>ＲＤＧ</t>
  </si>
  <si>
    <t>救済が与えられた。</t>
  </si>
  <si>
    <t>上記規則は　クラブハウスにある「セーリング競技規則　2013-2016」で確認ください。</t>
  </si>
  <si>
    <t>レース結果　(OYC　Rating2026）</t>
  </si>
  <si>
    <t>修正時間＝所要時間×TMF／（１－ＯＳＣ）</t>
  </si>
  <si>
    <t>スタート時間</t>
  </si>
  <si>
    <t>修正</t>
  </si>
  <si>
    <t>Sail.No</t>
  </si>
  <si>
    <t>艇種</t>
  </si>
  <si>
    <t>ＧＴＡ</t>
  </si>
  <si>
    <t>ＡＧＥ</t>
  </si>
  <si>
    <t>ﾌﾟﾛﾍﾟﾗ</t>
  </si>
  <si>
    <t>SAIL</t>
  </si>
  <si>
    <t>OYC-GTA</t>
  </si>
  <si>
    <t>ＴＭＦ</t>
  </si>
  <si>
    <t>OSＣ</t>
  </si>
  <si>
    <t>到着時間</t>
  </si>
  <si>
    <t>修正時間</t>
  </si>
  <si>
    <t>前艇との差</t>
  </si>
  <si>
    <t>１位との差</t>
  </si>
  <si>
    <t>ＡＧＥ；～５年は０　６年～１０年は＋１％　１１年～１５年は＋２％　１６年～２０年は＋３％　２１年～２５年は＋４％　それ以降も５年ごとに＋１％づつ加算　</t>
  </si>
  <si>
    <t>プロペラ；フォールディングﾍﾟﾗは０％　ＳＯＬＩＤ（固定）２翼プロペラは＋３％　3翼ペラは＋５％</t>
  </si>
  <si>
    <t>ＳＡＩＬ；ハイテクセイルを使用する艇は－２％　スピンの無い艇は＋５％</t>
  </si>
  <si>
    <t>ＯＳＣ；レース艇は＋３％　Ｃ＆Ｒ艇は０％　クルージング艇は－３％　ロングキール艇・モーターセイラー等は－６％</t>
  </si>
  <si>
    <t>レース結果（CR98:東海ﾉﾝﾚｰﾃｨﾝｸﾞによるOYCｽﾎﾟｰﾂｶｯﾌﾟ2026）</t>
  </si>
  <si>
    <t>修正時間＝所要時間×TMF</t>
  </si>
  <si>
    <t>規則３０．１・・・・ラウンド・アンド・エンド「２０１７年度ＯＹＣポイントレース帆走指示書」 ９.-８）参照</t>
  </si>
  <si>
    <t>レーティング計算表（CR98:東海ﾉﾝﾚｰﾃｨﾝｸﾞによるOYCｽﾎﾟｰﾂｶｯﾌﾟ2026 ）</t>
  </si>
  <si>
    <t>凛</t>
  </si>
  <si>
    <t>ﾊﾟｲｵﾆｱ10(30ft)</t>
  </si>
  <si>
    <t>せいりょうパラダイス</t>
  </si>
  <si>
    <t>855</t>
  </si>
  <si>
    <t>sp-27ms(solid3p)</t>
  </si>
  <si>
    <t>JST374</t>
  </si>
  <si>
    <t>yamaha-31s LTD</t>
  </si>
  <si>
    <t>ZIC ZACＩＩ</t>
  </si>
  <si>
    <t>3256</t>
  </si>
  <si>
    <t>yokoyama-30 P:B</t>
  </si>
  <si>
    <t>ぐらんめーる</t>
  </si>
  <si>
    <t>1993</t>
  </si>
  <si>
    <t>st-27 P:B</t>
  </si>
  <si>
    <t>ＳＫＹ　ＴＩＭＥ</t>
  </si>
  <si>
    <t>SK25</t>
  </si>
  <si>
    <t>ミストラルV</t>
  </si>
  <si>
    <t>Beneteau OCEANIS36CC(Solid 3p)</t>
  </si>
  <si>
    <t>ＱＵＥＲＩＤＡ-ＺＥＲＯ</t>
  </si>
  <si>
    <t>Q-0</t>
  </si>
  <si>
    <t>Yamaha31ex</t>
  </si>
  <si>
    <t>Ｏｎｌｙ-Ｙｏｕ２</t>
  </si>
  <si>
    <t>3568</t>
  </si>
  <si>
    <t>yamaha-30cII sh</t>
  </si>
  <si>
    <t>ＢＲＯＷＮ　ＳＵＧＡＲⅡ</t>
  </si>
  <si>
    <t>6484</t>
  </si>
  <si>
    <t>yokoyama29</t>
  </si>
  <si>
    <t>Ｐｅｒｋｙ　Ｐｅｔｅｒ</t>
  </si>
  <si>
    <t>dp-33c</t>
  </si>
  <si>
    <t>ＭＩＳＴＲＡＬ Ⅳ</t>
  </si>
  <si>
    <t>2321</t>
  </si>
  <si>
    <t>yamaha-31s</t>
  </si>
  <si>
    <t>3903</t>
  </si>
  <si>
    <t>AZUREE33</t>
  </si>
  <si>
    <t>4983</t>
  </si>
  <si>
    <t>J-35s</t>
  </si>
  <si>
    <t>ＣＡＲＥＳＳ-２</t>
  </si>
  <si>
    <t>1515</t>
  </si>
  <si>
    <t>210</t>
  </si>
  <si>
    <t>fre-31</t>
  </si>
  <si>
    <t>センスオブワンダー</t>
  </si>
  <si>
    <t>yokoyama28</t>
  </si>
  <si>
    <t>First310 (solid 2p)</t>
  </si>
  <si>
    <t>ＭＹＭＹ</t>
  </si>
  <si>
    <t>yamaha-26c(solid2p)</t>
  </si>
  <si>
    <t>コロ助</t>
  </si>
  <si>
    <t>Cataｌina30</t>
  </si>
  <si>
    <t>JST314</t>
  </si>
  <si>
    <t>joylack26 P:B</t>
  </si>
  <si>
    <t>雲</t>
  </si>
  <si>
    <t>dp-26(solid2p)</t>
  </si>
  <si>
    <t>シャチ二世</t>
  </si>
  <si>
    <t>1859</t>
  </si>
  <si>
    <t>canal-30(solid3p)</t>
  </si>
  <si>
    <t>志摩</t>
  </si>
  <si>
    <t>Arpege30</t>
  </si>
  <si>
    <t>4167</t>
  </si>
  <si>
    <t>yokoyama-30sr P:B</t>
  </si>
  <si>
    <t>6363</t>
  </si>
  <si>
    <t>Dehler36SQ</t>
  </si>
  <si>
    <t>ＨＩＢＩＳＣＵＳ-Ⅲ</t>
  </si>
  <si>
    <t>2762</t>
  </si>
  <si>
    <t>swing-34</t>
  </si>
  <si>
    <t>ｽｲﾝｸﾞ34</t>
  </si>
  <si>
    <t>Hokule’a</t>
  </si>
  <si>
    <t>Hunter29.5</t>
  </si>
  <si>
    <t>美州</t>
  </si>
  <si>
    <t>1987</t>
  </si>
  <si>
    <t>nis-30(sold3p)</t>
  </si>
  <si>
    <t>南遙</t>
  </si>
  <si>
    <t>ハーケン</t>
  </si>
  <si>
    <t>まんぼう</t>
  </si>
  <si>
    <t>Okazaki32</t>
  </si>
  <si>
    <t>アラマンダ</t>
  </si>
  <si>
    <t>Yamaha30SII</t>
  </si>
  <si>
    <t>QT82</t>
  </si>
  <si>
    <t>ピーターソン３０C</t>
  </si>
  <si>
    <t>弥次喜多</t>
  </si>
  <si>
    <t>ＪＰＮ5057</t>
  </si>
  <si>
    <t>エリオット935</t>
  </si>
  <si>
    <t>冨羊</t>
  </si>
  <si>
    <t>ＪＰＮ5677</t>
  </si>
  <si>
    <t>Ｊ/Ｖ9.6ＣＲ</t>
  </si>
  <si>
    <t>JPN3663</t>
  </si>
  <si>
    <t>ヨコヤマ28</t>
  </si>
  <si>
    <t>ハリマオ</t>
  </si>
  <si>
    <t>ＪＰＮ4601</t>
  </si>
  <si>
    <t>スイング34</t>
  </si>
  <si>
    <t xml:space="preserve">赤とんぼ　Ⅲ </t>
  </si>
  <si>
    <t>ＪＰＮ5855</t>
  </si>
  <si>
    <t>ヤマハ31Ｓ</t>
  </si>
  <si>
    <t>Mrスターボード</t>
  </si>
  <si>
    <t>ＪＳＴ852</t>
  </si>
  <si>
    <t>ゴロンドミナス</t>
  </si>
  <si>
    <t>ＪＳＴ231</t>
  </si>
  <si>
    <t>ヨコヤマ32</t>
  </si>
  <si>
    <t>ＳＡＴＯ</t>
  </si>
  <si>
    <t>ヤマハ30ＳⅡ</t>
  </si>
  <si>
    <t>べルーガ</t>
  </si>
  <si>
    <t>ＪＳＴ260</t>
  </si>
  <si>
    <t>ヤマハ30Ｓ</t>
  </si>
  <si>
    <t>2672</t>
  </si>
  <si>
    <t>オカザキ32Ｃ</t>
  </si>
  <si>
    <t>ハッピー</t>
  </si>
  <si>
    <t>ヤマハ26Ｃ</t>
  </si>
  <si>
    <t>ロードス</t>
  </si>
  <si>
    <t>ＪＳＴ943</t>
  </si>
  <si>
    <t>ヤマハ26S</t>
  </si>
  <si>
    <t>ミッキーマウス</t>
  </si>
  <si>
    <t>ＪＳＴ989</t>
  </si>
  <si>
    <t>也保</t>
  </si>
  <si>
    <t>ＪＳＴ224</t>
  </si>
  <si>
    <t>スーパーウイング</t>
  </si>
  <si>
    <t>ＪＳＴ223</t>
  </si>
  <si>
    <t>ヤマハ25ＭＬ</t>
  </si>
  <si>
    <t>ｋｏｓｏｄｅ</t>
  </si>
  <si>
    <t>なかよし３０</t>
  </si>
  <si>
    <t>ONAIR34</t>
  </si>
  <si>
    <t>JPN3607</t>
  </si>
  <si>
    <t>Davidoson 34</t>
  </si>
  <si>
    <t>レーティング計算表(OYC　Rating2026 )</t>
  </si>
  <si>
    <t>Beneteau OCEANIS36</t>
  </si>
  <si>
    <t>First310</t>
  </si>
  <si>
    <t>ＹＹＣ 2023年度レーティング（ＣＲ）</t>
  </si>
  <si>
    <t>艇名</t>
  </si>
  <si>
    <t>ﾋﾟｰﾀｰﾊﾟﾝ</t>
  </si>
  <si>
    <t>ｵｶｻﾞｷ３２Ｃ</t>
  </si>
  <si>
    <t>OZ</t>
  </si>
  <si>
    <t>オークレット26</t>
  </si>
  <si>
    <t>童夢</t>
  </si>
  <si>
    <t>カレラ２９０</t>
  </si>
  <si>
    <t>ブルースター</t>
  </si>
  <si>
    <t>ｴｸﾒﾄﾞﾒｰﾙ26</t>
  </si>
  <si>
    <t>Summer Star</t>
  </si>
  <si>
    <t>四日市ヨットクラブ　レース委員長　　SummerStar　平田</t>
  </si>
  <si>
    <t>t_hirata_77@yahoo.co.jp</t>
  </si>
  <si>
    <t>ＹＹＣ　どこでもヨットレース担当　　勝島治　　　</t>
  </si>
  <si>
    <t>mrstarboard@gmail.com</t>
  </si>
  <si>
    <t>現在の船齢調査結果</t>
  </si>
  <si>
    <t>進水
（建造）年月日</t>
  </si>
  <si>
    <t>No.</t>
  </si>
  <si>
    <t>年数</t>
  </si>
  <si>
    <t>AGE％</t>
  </si>
  <si>
    <t>1996/10</t>
  </si>
  <si>
    <t>1983/9</t>
  </si>
  <si>
    <t>SKY TIME</t>
  </si>
  <si>
    <t>QUERIDA-ZERO</t>
  </si>
  <si>
    <t>Only You-2</t>
  </si>
  <si>
    <t>1986/4</t>
  </si>
  <si>
    <t>BROWN SUGARⅡ</t>
  </si>
  <si>
    <t>1991/7</t>
  </si>
  <si>
    <t>?</t>
  </si>
  <si>
    <t>1993/3</t>
  </si>
  <si>
    <t>ＣＡＲＥＳＳ-2</t>
  </si>
  <si>
    <t>1991/4</t>
  </si>
  <si>
    <t>QUERIDA</t>
  </si>
  <si>
    <t>MYMY</t>
  </si>
  <si>
    <t>SATA III</t>
  </si>
  <si>
    <t>arpege30</t>
  </si>
  <si>
    <t>FORTE</t>
  </si>
  <si>
    <t>CooCoo Six</t>
  </si>
  <si>
    <t>dehlar34</t>
  </si>
  <si>
    <t>HIBISCUS-III</t>
  </si>
  <si>
    <t>1991/1</t>
  </si>
  <si>
    <t>HUNTER29.5</t>
  </si>
  <si>
    <t>Yamaha30SSII</t>
  </si>
  <si>
    <t>船検証や輸入書類を詳しく読めば判明すると思いますが、あくまでその</t>
  </si>
  <si>
    <t>作業はオーナーに、調べてもらい自己申告が原則です。</t>
  </si>
  <si>
    <t>ＡＧＥ；　　　　それ以降も５年ごとに＋１％づつ加算　</t>
  </si>
  <si>
    <t>～５年は０</t>
  </si>
  <si>
    <t>６年～１０年は＋１％　</t>
  </si>
  <si>
    <t>１１年～１５年は＋２％</t>
  </si>
  <si>
    <t>１６年～２０年は＋３％</t>
  </si>
  <si>
    <t>２１年～２５年は＋４％</t>
  </si>
  <si>
    <t>２６年～３０年は＋５％</t>
  </si>
  <si>
    <t>３１年～３５年は＋６％</t>
  </si>
  <si>
    <t>３６年～４０年は＋７％</t>
  </si>
  <si>
    <t>経過年数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</si>
</sst>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  <numFmt numFmtId="179" formatCode="0_);[Red]\(0\)"/>
    <numFmt numFmtId="180" formatCode="##&quot;年&quot;"/>
    <numFmt numFmtId="181" formatCode="0_ "/>
    <numFmt numFmtId="182" formatCode="##&quot;%&quot;"/>
    <numFmt numFmtId="183" formatCode="[$-411]ge\.m\.d;@"/>
    <numFmt numFmtId="184" formatCode="0.0000_ "/>
    <numFmt numFmtId="185" formatCode="#"/>
    <numFmt numFmtId="186" formatCode="h&quot;時&quot;mm&quot;分&quot;ss&quot;秒&quot;;@"/>
    <numFmt numFmtId="187" formatCode="##&quot;秒&quot;"/>
    <numFmt numFmtId="188" formatCode="yyyy&quot;年&quot;m&quot;月&quot;d&quot;日&quot;;@"/>
  </numFmts>
  <fonts count="33">
    <font>
      <sz val="11"/>
      <name val="ＭＳ Ｐゴシック"/>
      <charset val="128"/>
    </font>
    <font>
      <b/>
      <sz val="14"/>
      <color rgb="FFFF0000"/>
      <name val="ＭＳ Ｐゴシック"/>
      <charset val="128"/>
    </font>
    <font>
      <b/>
      <sz val="14"/>
      <name val="ＭＳ Ｐゴシック"/>
      <charset val="128"/>
    </font>
    <font>
      <sz val="10"/>
      <name val="ＭＳ Ｐゴシック"/>
      <charset val="128"/>
    </font>
    <font>
      <strike/>
      <sz val="11"/>
      <name val="ＭＳ Ｐゴシック"/>
      <charset val="128"/>
    </font>
    <font>
      <b/>
      <sz val="16"/>
      <name val="ＭＳ Ｐゴシック"/>
      <charset val="128"/>
    </font>
    <font>
      <sz val="12"/>
      <name val="ＭＳ Ｐゴシック"/>
      <charset val="128"/>
    </font>
    <font>
      <b/>
      <sz val="11"/>
      <name val="ＭＳ Ｐゴシック"/>
      <charset val="128"/>
    </font>
    <font>
      <u/>
      <sz val="11"/>
      <color indexed="12"/>
      <name val="ＭＳ Ｐゴシック"/>
      <charset val="128"/>
    </font>
    <font>
      <b/>
      <sz val="11"/>
      <color indexed="10"/>
      <name val="ＭＳ Ｐゴシック"/>
      <charset val="128"/>
    </font>
    <font>
      <b/>
      <sz val="11"/>
      <color rgb="FFFF0000"/>
      <name val="ＭＳ Ｐゴシック"/>
      <charset val="128"/>
    </font>
    <font>
      <sz val="10"/>
      <color indexed="8"/>
      <name val="Courier New"/>
      <charset val="134"/>
    </font>
    <font>
      <sz val="10"/>
      <name val="Meiryo UI"/>
      <charset val="128"/>
    </font>
    <font>
      <sz val="10"/>
      <color rgb="FFFF0000"/>
      <name val="Meiryo UI"/>
      <charset val="128"/>
    </font>
    <font>
      <sz val="11"/>
      <color theme="1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7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 diagonalUp="1"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14" fillId="10" borderId="7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1" applyNumberFormat="0" applyFill="0" applyAlignment="0" applyProtection="0">
      <alignment vertical="center"/>
    </xf>
    <xf numFmtId="0" fontId="20" fillId="0" borderId="71" applyNumberFormat="0" applyFill="0" applyAlignment="0" applyProtection="0">
      <alignment vertical="center"/>
    </xf>
    <xf numFmtId="0" fontId="21" fillId="0" borderId="7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1" borderId="73" applyNumberFormat="0" applyAlignment="0" applyProtection="0">
      <alignment vertical="center"/>
    </xf>
    <xf numFmtId="0" fontId="23" fillId="12" borderId="74" applyNumberFormat="0" applyAlignment="0" applyProtection="0">
      <alignment vertical="center"/>
    </xf>
    <xf numFmtId="0" fontId="24" fillId="12" borderId="73" applyNumberFormat="0" applyAlignment="0" applyProtection="0">
      <alignment vertical="center"/>
    </xf>
    <xf numFmtId="0" fontId="25" fillId="13" borderId="75" applyNumberFormat="0" applyAlignment="0" applyProtection="0">
      <alignment vertical="center"/>
    </xf>
    <xf numFmtId="0" fontId="26" fillId="0" borderId="76" applyNumberFormat="0" applyFill="0" applyAlignment="0" applyProtection="0">
      <alignment vertical="center"/>
    </xf>
    <xf numFmtId="0" fontId="27" fillId="0" borderId="77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</cellStyleXfs>
  <cellXfs count="342">
    <xf numFmtId="0" fontId="0" fillId="0" borderId="0" xfId="0"/>
    <xf numFmtId="17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4" fontId="1" fillId="0" borderId="0" xfId="0" applyNumberFormat="1" applyFont="1" applyAlignment="1">
      <alignment horizontal="center" vertical="center"/>
    </xf>
    <xf numFmtId="56" fontId="2" fillId="0" borderId="0" xfId="0" applyNumberFormat="1" applyFont="1"/>
    <xf numFmtId="0" fontId="2" fillId="0" borderId="0" xfId="0" applyFont="1"/>
    <xf numFmtId="5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0" fillId="0" borderId="1" xfId="0" applyNumberFormat="1" applyBorder="1" applyAlignment="1">
      <alignment horizontal="center" wrapText="1"/>
    </xf>
    <xf numFmtId="0" fontId="0" fillId="0" borderId="0" xfId="0" applyBorder="1" applyAlignment="1"/>
    <xf numFmtId="179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4" fontId="0" fillId="0" borderId="5" xfId="0" applyNumberFormat="1" applyBorder="1" applyAlignment="1">
      <alignment horizontal="center"/>
    </xf>
    <xf numFmtId="0" fontId="0" fillId="0" borderId="6" xfId="0" applyFill="1" applyBorder="1" applyAlignment="1">
      <alignment horizontal="right"/>
    </xf>
    <xf numFmtId="0" fontId="0" fillId="0" borderId="7" xfId="0" applyBorder="1" applyAlignment="1">
      <alignment horizontal="right"/>
    </xf>
    <xf numFmtId="0" fontId="3" fillId="0" borderId="8" xfId="0" applyFont="1" applyBorder="1" applyAlignment="1">
      <alignment horizontal="right" wrapText="1"/>
    </xf>
    <xf numFmtId="179" fontId="0" fillId="0" borderId="9" xfId="0" applyNumberFormat="1" applyBorder="1" applyAlignment="1">
      <alignment horizontal="center"/>
    </xf>
    <xf numFmtId="179" fontId="0" fillId="0" borderId="10" xfId="0" applyNumberFormat="1" applyBorder="1" applyAlignment="1">
      <alignment horizontal="center"/>
    </xf>
    <xf numFmtId="0" fontId="0" fillId="0" borderId="11" xfId="0" applyBorder="1"/>
    <xf numFmtId="14" fontId="0" fillId="0" borderId="12" xfId="0" applyNumberFormat="1" applyFont="1" applyBorder="1" applyAlignment="1">
      <alignment horizontal="right"/>
    </xf>
    <xf numFmtId="180" fontId="0" fillId="0" borderId="0" xfId="0" applyNumberFormat="1" applyFill="1"/>
    <xf numFmtId="181" fontId="4" fillId="0" borderId="0" xfId="0" applyNumberFormat="1" applyFont="1"/>
    <xf numFmtId="182" fontId="0" fillId="0" borderId="0" xfId="0" applyNumberFormat="1" applyFont="1"/>
    <xf numFmtId="179" fontId="0" fillId="0" borderId="13" xfId="0" applyNumberFormat="1" applyBorder="1" applyAlignment="1">
      <alignment horizontal="center"/>
    </xf>
    <xf numFmtId="179" fontId="0" fillId="0" borderId="14" xfId="0" applyNumberFormat="1" applyBorder="1" applyAlignment="1">
      <alignment horizontal="center"/>
    </xf>
    <xf numFmtId="0" fontId="0" fillId="0" borderId="10" xfId="0" applyBorder="1"/>
    <xf numFmtId="181" fontId="0" fillId="0" borderId="0" xfId="0" applyNumberFormat="1"/>
    <xf numFmtId="179" fontId="0" fillId="0" borderId="15" xfId="0" applyNumberFormat="1" applyBorder="1" applyAlignment="1">
      <alignment horizontal="center"/>
    </xf>
    <xf numFmtId="0" fontId="0" fillId="0" borderId="16" xfId="0" applyBorder="1"/>
    <xf numFmtId="14" fontId="0" fillId="0" borderId="17" xfId="0" applyNumberFormat="1" applyFont="1" applyBorder="1" applyAlignment="1">
      <alignment horizontal="right"/>
    </xf>
    <xf numFmtId="0" fontId="0" fillId="0" borderId="18" xfId="0" applyBorder="1"/>
    <xf numFmtId="0" fontId="0" fillId="0" borderId="0" xfId="0" applyBorder="1"/>
    <xf numFmtId="14" fontId="0" fillId="2" borderId="12" xfId="0" applyNumberFormat="1" applyFont="1" applyFill="1" applyBorder="1" applyAlignment="1">
      <alignment horizontal="right"/>
    </xf>
    <xf numFmtId="179" fontId="0" fillId="0" borderId="19" xfId="0" applyNumberFormat="1" applyBorder="1" applyAlignment="1">
      <alignment horizontal="center"/>
    </xf>
    <xf numFmtId="14" fontId="0" fillId="3" borderId="12" xfId="0" applyNumberFormat="1" applyFont="1" applyFill="1" applyBorder="1" applyAlignment="1">
      <alignment horizontal="right"/>
    </xf>
    <xf numFmtId="179" fontId="0" fillId="0" borderId="20" xfId="0" applyNumberFormat="1" applyBorder="1" applyAlignment="1">
      <alignment horizontal="center"/>
    </xf>
    <xf numFmtId="179" fontId="0" fillId="0" borderId="21" xfId="0" applyNumberFormat="1" applyBorder="1" applyAlignment="1">
      <alignment horizontal="center"/>
    </xf>
    <xf numFmtId="0" fontId="0" fillId="0" borderId="22" xfId="0" applyBorder="1"/>
    <xf numFmtId="14" fontId="0" fillId="0" borderId="23" xfId="0" applyNumberFormat="1" applyFont="1" applyBorder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183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/>
    <xf numFmtId="2" fontId="2" fillId="0" borderId="0" xfId="0" applyNumberFormat="1" applyFont="1" applyBorder="1" applyAlignment="1">
      <alignment horizontal="center"/>
    </xf>
    <xf numFmtId="0" fontId="6" fillId="0" borderId="0" xfId="0" applyFont="1"/>
    <xf numFmtId="0" fontId="6" fillId="0" borderId="24" xfId="0" applyFont="1" applyBorder="1"/>
    <xf numFmtId="0" fontId="0" fillId="0" borderId="25" xfId="0" applyBorder="1"/>
    <xf numFmtId="49" fontId="0" fillId="0" borderId="26" xfId="0" applyNumberFormat="1" applyBorder="1"/>
    <xf numFmtId="0" fontId="0" fillId="0" borderId="27" xfId="0" applyBorder="1"/>
    <xf numFmtId="0" fontId="7" fillId="0" borderId="6" xfId="0" applyFont="1" applyBorder="1"/>
    <xf numFmtId="0" fontId="0" fillId="0" borderId="2" xfId="0" applyFont="1" applyBorder="1"/>
    <xf numFmtId="49" fontId="0" fillId="0" borderId="28" xfId="0" applyNumberFormat="1" applyFont="1" applyBorder="1"/>
    <xf numFmtId="0" fontId="0" fillId="0" borderId="4" xfId="0" applyFont="1" applyBorder="1"/>
    <xf numFmtId="1" fontId="7" fillId="4" borderId="29" xfId="0" applyNumberFormat="1" applyFont="1" applyFill="1" applyBorder="1"/>
    <xf numFmtId="0" fontId="0" fillId="0" borderId="13" xfId="0" applyFont="1" applyBorder="1"/>
    <xf numFmtId="49" fontId="0" fillId="0" borderId="30" xfId="0" applyNumberFormat="1" applyFont="1" applyBorder="1"/>
    <xf numFmtId="0" fontId="0" fillId="0" borderId="18" xfId="0" applyFont="1" applyBorder="1"/>
    <xf numFmtId="1" fontId="7" fillId="4" borderId="31" xfId="0" applyNumberFormat="1" applyFont="1" applyFill="1" applyBorder="1"/>
    <xf numFmtId="1" fontId="7" fillId="0" borderId="31" xfId="0" applyNumberFormat="1" applyFont="1" applyBorder="1"/>
    <xf numFmtId="0" fontId="0" fillId="0" borderId="32" xfId="0" applyFont="1" applyBorder="1"/>
    <xf numFmtId="49" fontId="0" fillId="0" borderId="33" xfId="0" applyNumberFormat="1" applyFont="1" applyBorder="1"/>
    <xf numFmtId="0" fontId="0" fillId="0" borderId="33" xfId="0" applyFont="1" applyBorder="1"/>
    <xf numFmtId="1" fontId="7" fillId="4" borderId="34" xfId="0" applyNumberFormat="1" applyFont="1" applyFill="1" applyBorder="1"/>
    <xf numFmtId="0" fontId="0" fillId="0" borderId="9" xfId="0" applyFont="1" applyBorder="1"/>
    <xf numFmtId="49" fontId="0" fillId="0" borderId="35" xfId="0" applyNumberFormat="1" applyFont="1" applyBorder="1"/>
    <xf numFmtId="0" fontId="0" fillId="0" borderId="36" xfId="0" applyFont="1" applyBorder="1"/>
    <xf numFmtId="1" fontId="7" fillId="4" borderId="37" xfId="0" applyNumberFormat="1" applyFont="1" applyFill="1" applyBorder="1"/>
    <xf numFmtId="49" fontId="7" fillId="0" borderId="16" xfId="0" applyNumberFormat="1" applyFont="1" applyBorder="1"/>
    <xf numFmtId="0" fontId="0" fillId="0" borderId="38" xfId="0" applyFont="1" applyBorder="1"/>
    <xf numFmtId="49" fontId="0" fillId="0" borderId="16" xfId="0" applyNumberFormat="1" applyFont="1" applyBorder="1"/>
    <xf numFmtId="0" fontId="0" fillId="0" borderId="0" xfId="0" applyFont="1" applyBorder="1"/>
    <xf numFmtId="0" fontId="0" fillId="0" borderId="39" xfId="0" applyFont="1" applyBorder="1"/>
    <xf numFmtId="49" fontId="0" fillId="0" borderId="40" xfId="0" applyNumberFormat="1" applyFont="1" applyBorder="1"/>
    <xf numFmtId="0" fontId="0" fillId="0" borderId="41" xfId="0" applyFont="1" applyBorder="1"/>
    <xf numFmtId="1" fontId="7" fillId="4" borderId="42" xfId="0" applyNumberFormat="1" applyFont="1" applyFill="1" applyBorder="1"/>
    <xf numFmtId="49" fontId="0" fillId="0" borderId="18" xfId="0" applyNumberFormat="1" applyFont="1" applyBorder="1"/>
    <xf numFmtId="49" fontId="0" fillId="0" borderId="43" xfId="0" applyNumberFormat="1" applyFont="1" applyBorder="1"/>
    <xf numFmtId="49" fontId="0" fillId="0" borderId="10" xfId="0" applyNumberFormat="1" applyFont="1" applyBorder="1"/>
    <xf numFmtId="49" fontId="7" fillId="0" borderId="44" xfId="0" applyNumberFormat="1" applyFont="1" applyBorder="1"/>
    <xf numFmtId="0" fontId="7" fillId="0" borderId="35" xfId="0" applyFont="1" applyBorder="1"/>
    <xf numFmtId="2" fontId="0" fillId="0" borderId="37" xfId="0" applyNumberFormat="1" applyBorder="1" applyAlignment="1">
      <alignment horizontal="center"/>
    </xf>
    <xf numFmtId="0" fontId="7" fillId="0" borderId="30" xfId="0" applyFont="1" applyBorder="1"/>
    <xf numFmtId="2" fontId="0" fillId="0" borderId="31" xfId="0" applyNumberFormat="1" applyBorder="1" applyAlignment="1">
      <alignment horizontal="center"/>
    </xf>
    <xf numFmtId="0" fontId="7" fillId="0" borderId="13" xfId="0" applyFont="1" applyBorder="1"/>
    <xf numFmtId="49" fontId="7" fillId="0" borderId="10" xfId="0" applyNumberFormat="1" applyFont="1" applyBorder="1"/>
    <xf numFmtId="0" fontId="7" fillId="0" borderId="20" xfId="0" applyFont="1" applyBorder="1"/>
    <xf numFmtId="49" fontId="7" fillId="0" borderId="22" xfId="0" applyNumberFormat="1" applyFont="1" applyBorder="1"/>
    <xf numFmtId="0" fontId="7" fillId="0" borderId="45" xfId="0" applyFont="1" applyBorder="1"/>
    <xf numFmtId="2" fontId="0" fillId="0" borderId="46" xfId="0" applyNumberFormat="1" applyBorder="1" applyAlignment="1">
      <alignment horizontal="center"/>
    </xf>
    <xf numFmtId="0" fontId="8" fillId="0" borderId="0" xfId="6" applyAlignment="1" applyProtection="1"/>
    <xf numFmtId="49" fontId="0" fillId="0" borderId="0" xfId="0" applyNumberFormat="1"/>
    <xf numFmtId="9" fontId="0" fillId="0" borderId="0" xfId="0" applyNumberFormat="1"/>
    <xf numFmtId="184" fontId="0" fillId="0" borderId="0" xfId="0" applyNumberFormat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right"/>
    </xf>
    <xf numFmtId="56" fontId="9" fillId="0" borderId="24" xfId="0" applyNumberFormat="1" applyFont="1" applyBorder="1" applyAlignment="1">
      <alignment horizontal="right"/>
    </xf>
    <xf numFmtId="0" fontId="9" fillId="0" borderId="24" xfId="0" applyFont="1" applyBorder="1" applyAlignment="1">
      <alignment horizontal="right"/>
    </xf>
    <xf numFmtId="0" fontId="0" fillId="0" borderId="25" xfId="0" applyBorder="1" applyAlignment="1">
      <alignment horizontal="center" shrinkToFit="1"/>
    </xf>
    <xf numFmtId="0" fontId="0" fillId="0" borderId="27" xfId="0" applyBorder="1" applyAlignment="1">
      <alignment horizontal="center" shrinkToFit="1"/>
    </xf>
    <xf numFmtId="49" fontId="0" fillId="0" borderId="26" xfId="0" applyNumberFormat="1" applyBorder="1" applyAlignment="1">
      <alignment horizontal="center" shrinkToFit="1"/>
    </xf>
    <xf numFmtId="0" fontId="0" fillId="5" borderId="25" xfId="0" applyFill="1" applyBorder="1" applyAlignment="1">
      <alignment horizontal="center" shrinkToFit="1"/>
    </xf>
    <xf numFmtId="9" fontId="0" fillId="6" borderId="47" xfId="0" applyNumberFormat="1" applyFill="1" applyBorder="1" applyAlignment="1">
      <alignment horizontal="center" shrinkToFit="1"/>
    </xf>
    <xf numFmtId="9" fontId="0" fillId="0" borderId="47" xfId="0" applyNumberFormat="1" applyBorder="1" applyAlignment="1">
      <alignment horizontal="center" shrinkToFit="1"/>
    </xf>
    <xf numFmtId="9" fontId="0" fillId="4" borderId="48" xfId="0" applyNumberFormat="1" applyFill="1" applyBorder="1" applyAlignment="1">
      <alignment horizontal="center" shrinkToFit="1"/>
    </xf>
    <xf numFmtId="181" fontId="0" fillId="7" borderId="49" xfId="0" applyNumberFormat="1" applyFill="1" applyBorder="1" applyAlignment="1">
      <alignment horizontal="center" shrinkToFit="1"/>
    </xf>
    <xf numFmtId="184" fontId="0" fillId="0" borderId="48" xfId="0" applyNumberFormat="1" applyBorder="1" applyAlignment="1">
      <alignment horizontal="center" shrinkToFit="1"/>
    </xf>
    <xf numFmtId="9" fontId="0" fillId="4" borderId="6" xfId="0" applyNumberFormat="1" applyFill="1" applyBorder="1" applyAlignment="1">
      <alignment horizontal="center" shrinkToFit="1"/>
    </xf>
    <xf numFmtId="0" fontId="0" fillId="0" borderId="50" xfId="0" applyBorder="1"/>
    <xf numFmtId="185" fontId="0" fillId="4" borderId="13" xfId="0" applyNumberFormat="1" applyFill="1" applyBorder="1"/>
    <xf numFmtId="0" fontId="0" fillId="5" borderId="13" xfId="0" applyFill="1" applyBorder="1"/>
    <xf numFmtId="9" fontId="10" fillId="6" borderId="4" xfId="0" applyNumberFormat="1" applyFont="1" applyFill="1" applyBorder="1"/>
    <xf numFmtId="9" fontId="0" fillId="4" borderId="3" xfId="0" applyNumberFormat="1" applyFill="1" applyBorder="1"/>
    <xf numFmtId="181" fontId="0" fillId="7" borderId="14" xfId="0" applyNumberFormat="1" applyFill="1" applyBorder="1"/>
    <xf numFmtId="184" fontId="0" fillId="0" borderId="12" xfId="0" applyNumberFormat="1" applyBorder="1"/>
    <xf numFmtId="9" fontId="0" fillId="4" borderId="31" xfId="0" applyNumberFormat="1" applyFill="1" applyBorder="1"/>
    <xf numFmtId="0" fontId="0" fillId="0" borderId="13" xfId="0" applyBorder="1"/>
    <xf numFmtId="9" fontId="0" fillId="6" borderId="10" xfId="0" applyNumberFormat="1" applyFont="1" applyFill="1" applyBorder="1"/>
    <xf numFmtId="9" fontId="0" fillId="0" borderId="10" xfId="0" applyNumberFormat="1" applyBorder="1"/>
    <xf numFmtId="9" fontId="0" fillId="4" borderId="12" xfId="0" applyNumberFormat="1" applyFill="1" applyBorder="1"/>
    <xf numFmtId="9" fontId="0" fillId="2" borderId="10" xfId="0" applyNumberFormat="1" applyFont="1" applyFill="1" applyBorder="1"/>
    <xf numFmtId="9" fontId="10" fillId="6" borderId="10" xfId="0" applyNumberFormat="1" applyFont="1" applyFill="1" applyBorder="1"/>
    <xf numFmtId="9" fontId="0" fillId="4" borderId="51" xfId="0" applyNumberFormat="1" applyFill="1" applyBorder="1"/>
    <xf numFmtId="0" fontId="0" fillId="0" borderId="9" xfId="0" applyBorder="1"/>
    <xf numFmtId="9" fontId="10" fillId="2" borderId="36" xfId="0" applyNumberFormat="1" applyFont="1" applyFill="1" applyBorder="1"/>
    <xf numFmtId="9" fontId="0" fillId="4" borderId="10" xfId="0" applyNumberFormat="1" applyFill="1" applyBorder="1"/>
    <xf numFmtId="9" fontId="0" fillId="6" borderId="36" xfId="0" applyNumberFormat="1" applyFont="1" applyFill="1" applyBorder="1"/>
    <xf numFmtId="9" fontId="0" fillId="6" borderId="18" xfId="0" applyNumberFormat="1" applyFont="1" applyFill="1" applyBorder="1"/>
    <xf numFmtId="0" fontId="0" fillId="0" borderId="39" xfId="0" applyBorder="1"/>
    <xf numFmtId="185" fontId="0" fillId="4" borderId="39" xfId="0" applyNumberFormat="1" applyFill="1" applyBorder="1"/>
    <xf numFmtId="9" fontId="0" fillId="6" borderId="41" xfId="0" applyNumberFormat="1" applyFont="1" applyFill="1" applyBorder="1"/>
    <xf numFmtId="9" fontId="0" fillId="2" borderId="18" xfId="0" applyNumberFormat="1" applyFont="1" applyFill="1" applyBorder="1"/>
    <xf numFmtId="0" fontId="0" fillId="0" borderId="20" xfId="0" applyBorder="1"/>
    <xf numFmtId="185" fontId="0" fillId="4" borderId="20" xfId="0" applyNumberFormat="1" applyFill="1" applyBorder="1"/>
    <xf numFmtId="185" fontId="0" fillId="4" borderId="46" xfId="0" applyNumberFormat="1" applyFill="1" applyBorder="1"/>
    <xf numFmtId="0" fontId="0" fillId="5" borderId="20" xfId="0" applyFill="1" applyBorder="1"/>
    <xf numFmtId="9" fontId="0" fillId="6" borderId="22" xfId="0" applyNumberFormat="1" applyFont="1" applyFill="1" applyBorder="1"/>
    <xf numFmtId="9" fontId="0" fillId="0" borderId="22" xfId="0" applyNumberFormat="1" applyBorder="1"/>
    <xf numFmtId="9" fontId="0" fillId="4" borderId="23" xfId="0" applyNumberFormat="1" applyFill="1" applyBorder="1"/>
    <xf numFmtId="181" fontId="0" fillId="7" borderId="21" xfId="0" applyNumberFormat="1" applyFill="1" applyBorder="1"/>
    <xf numFmtId="184" fontId="0" fillId="0" borderId="23" xfId="0" applyNumberFormat="1" applyBorder="1"/>
    <xf numFmtId="9" fontId="0" fillId="4" borderId="46" xfId="0" applyNumberFormat="1" applyFill="1" applyBorder="1"/>
    <xf numFmtId="179" fontId="0" fillId="0" borderId="0" xfId="0" applyNumberFormat="1"/>
    <xf numFmtId="0" fontId="2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56" fontId="9" fillId="0" borderId="0" xfId="0" applyNumberFormat="1" applyFont="1" applyAlignment="1">
      <alignment horizontal="right"/>
    </xf>
    <xf numFmtId="186" fontId="9" fillId="0" borderId="0" xfId="0" applyNumberFormat="1" applyFont="1" applyAlignment="1">
      <alignment horizontal="center"/>
    </xf>
    <xf numFmtId="0" fontId="0" fillId="0" borderId="25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49" fontId="0" fillId="0" borderId="26" xfId="0" applyNumberFormat="1" applyBorder="1" applyAlignment="1">
      <alignment horizontal="center"/>
    </xf>
    <xf numFmtId="0" fontId="0" fillId="5" borderId="49" xfId="0" applyFill="1" applyBorder="1" applyAlignment="1">
      <alignment horizontal="center"/>
    </xf>
    <xf numFmtId="184" fontId="0" fillId="0" borderId="48" xfId="0" applyNumberFormat="1" applyBorder="1" applyAlignment="1">
      <alignment horizontal="center"/>
    </xf>
    <xf numFmtId="179" fontId="0" fillId="0" borderId="25" xfId="0" applyNumberFormat="1" applyBorder="1" applyAlignment="1">
      <alignment horizontal="center"/>
    </xf>
    <xf numFmtId="181" fontId="0" fillId="0" borderId="47" xfId="0" applyNumberFormat="1" applyBorder="1" applyAlignment="1">
      <alignment horizontal="center"/>
    </xf>
    <xf numFmtId="0" fontId="0" fillId="0" borderId="47" xfId="0" applyBorder="1" applyAlignment="1">
      <alignment horizontal="center"/>
    </xf>
    <xf numFmtId="181" fontId="0" fillId="0" borderId="48" xfId="0" applyNumberFormat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41" xfId="0" applyBorder="1"/>
    <xf numFmtId="0" fontId="0" fillId="8" borderId="2" xfId="0" applyFill="1" applyBorder="1" applyAlignment="1">
      <alignment horizontal="right"/>
    </xf>
    <xf numFmtId="179" fontId="0" fillId="0" borderId="53" xfId="0" applyNumberFormat="1" applyBorder="1" applyAlignment="1">
      <alignment horizontal="center"/>
    </xf>
    <xf numFmtId="181" fontId="0" fillId="0" borderId="54" xfId="0" applyNumberFormat="1" applyBorder="1" applyAlignment="1">
      <alignment horizontal="center"/>
    </xf>
    <xf numFmtId="0" fontId="0" fillId="0" borderId="54" xfId="0" applyBorder="1" applyAlignment="1">
      <alignment horizontal="center"/>
    </xf>
    <xf numFmtId="181" fontId="0" fillId="0" borderId="12" xfId="0" applyNumberFormat="1" applyBorder="1"/>
    <xf numFmtId="0" fontId="0" fillId="0" borderId="12" xfId="0" applyBorder="1"/>
    <xf numFmtId="0" fontId="0" fillId="0" borderId="14" xfId="0" applyBorder="1"/>
    <xf numFmtId="49" fontId="0" fillId="0" borderId="30" xfId="0" applyNumberFormat="1" applyBorder="1"/>
    <xf numFmtId="0" fontId="0" fillId="8" borderId="14" xfId="0" applyFill="1" applyBorder="1"/>
    <xf numFmtId="186" fontId="0" fillId="0" borderId="14" xfId="0" applyNumberFormat="1" applyBorder="1" applyAlignment="1">
      <alignment horizontal="center"/>
    </xf>
    <xf numFmtId="181" fontId="0" fillId="0" borderId="10" xfId="0" applyNumberFormat="1" applyBorder="1"/>
    <xf numFmtId="0" fontId="0" fillId="5" borderId="14" xfId="0" applyFill="1" applyBorder="1"/>
    <xf numFmtId="0" fontId="0" fillId="0" borderId="15" xfId="0" applyBorder="1"/>
    <xf numFmtId="49" fontId="0" fillId="0" borderId="35" xfId="0" applyNumberFormat="1" applyBorder="1"/>
    <xf numFmtId="0" fontId="0" fillId="0" borderId="17" xfId="0" applyBorder="1"/>
    <xf numFmtId="0" fontId="0" fillId="8" borderId="15" xfId="0" applyFill="1" applyBorder="1"/>
    <xf numFmtId="184" fontId="0" fillId="0" borderId="17" xfId="0" applyNumberFormat="1" applyBorder="1"/>
    <xf numFmtId="0" fontId="0" fillId="5" borderId="15" xfId="0" applyFill="1" applyBorder="1"/>
    <xf numFmtId="181" fontId="0" fillId="0" borderId="17" xfId="0" applyNumberFormat="1" applyBorder="1"/>
    <xf numFmtId="0" fontId="0" fillId="8" borderId="13" xfId="0" applyFill="1" applyBorder="1"/>
    <xf numFmtId="0" fontId="0" fillId="0" borderId="12" xfId="0" applyFont="1" applyBorder="1"/>
    <xf numFmtId="0" fontId="0" fillId="5" borderId="14" xfId="0" applyFont="1" applyFill="1" applyBorder="1"/>
    <xf numFmtId="49" fontId="0" fillId="4" borderId="10" xfId="0" applyNumberFormat="1" applyFill="1" applyBorder="1"/>
    <xf numFmtId="0" fontId="0" fillId="5" borderId="0" xfId="0" applyFill="1"/>
    <xf numFmtId="179" fontId="0" fillId="0" borderId="19" xfId="0" applyNumberFormat="1" applyBorder="1"/>
    <xf numFmtId="49" fontId="0" fillId="4" borderId="11" xfId="0" applyNumberFormat="1" applyFill="1" applyBorder="1"/>
    <xf numFmtId="0" fontId="0" fillId="5" borderId="39" xfId="0" applyFill="1" applyBorder="1"/>
    <xf numFmtId="186" fontId="0" fillId="0" borderId="19" xfId="0" applyNumberFormat="1" applyBorder="1" applyAlignment="1">
      <alignment horizontal="center"/>
    </xf>
    <xf numFmtId="49" fontId="0" fillId="4" borderId="40" xfId="0" applyNumberFormat="1" applyFill="1" applyBorder="1"/>
    <xf numFmtId="0" fontId="0" fillId="0" borderId="41" xfId="0" applyFill="1" applyBorder="1"/>
    <xf numFmtId="179" fontId="0" fillId="0" borderId="14" xfId="0" applyNumberFormat="1" applyBorder="1" applyAlignment="1">
      <alignment horizontal="left"/>
    </xf>
    <xf numFmtId="179" fontId="0" fillId="0" borderId="10" xfId="0" applyNumberFormat="1" applyBorder="1" applyAlignment="1">
      <alignment horizontal="left"/>
    </xf>
    <xf numFmtId="0" fontId="0" fillId="0" borderId="55" xfId="0" applyBorder="1"/>
    <xf numFmtId="0" fontId="0" fillId="8" borderId="39" xfId="0" applyFill="1" applyBorder="1"/>
    <xf numFmtId="184" fontId="0" fillId="0" borderId="55" xfId="0" applyNumberFormat="1" applyBorder="1"/>
    <xf numFmtId="179" fontId="0" fillId="0" borderId="13" xfId="0" applyNumberFormat="1" applyBorder="1"/>
    <xf numFmtId="0" fontId="0" fillId="0" borderId="23" xfId="0" applyBorder="1"/>
    <xf numFmtId="179" fontId="0" fillId="0" borderId="21" xfId="0" applyNumberFormat="1" applyBorder="1"/>
    <xf numFmtId="49" fontId="0" fillId="4" borderId="22" xfId="0" applyNumberFormat="1" applyFill="1" applyBorder="1"/>
    <xf numFmtId="0" fontId="0" fillId="0" borderId="56" xfId="0" applyBorder="1"/>
    <xf numFmtId="186" fontId="0" fillId="0" borderId="20" xfId="0" applyNumberFormat="1" applyBorder="1" applyAlignment="1">
      <alignment horizontal="center"/>
    </xf>
    <xf numFmtId="181" fontId="0" fillId="0" borderId="23" xfId="0" applyNumberFormat="1" applyBorder="1"/>
    <xf numFmtId="0" fontId="0" fillId="4" borderId="57" xfId="0" applyFill="1" applyBorder="1"/>
    <xf numFmtId="186" fontId="0" fillId="0" borderId="13" xfId="0" applyNumberFormat="1" applyBorder="1" applyAlignment="1">
      <alignment horizontal="center"/>
    </xf>
    <xf numFmtId="0" fontId="0" fillId="4" borderId="58" xfId="0" applyFill="1" applyBorder="1"/>
    <xf numFmtId="0" fontId="11" fillId="0" borderId="0" xfId="0" applyFont="1"/>
    <xf numFmtId="49" fontId="8" fillId="0" borderId="0" xfId="6" applyNumberFormat="1" applyAlignment="1" applyProtection="1"/>
    <xf numFmtId="0" fontId="0" fillId="0" borderId="0" xfId="0" applyNumberFormat="1" applyAlignment="1">
      <alignment horizontal="right"/>
    </xf>
    <xf numFmtId="186" fontId="9" fillId="0" borderId="0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184" fontId="0" fillId="0" borderId="48" xfId="0" applyNumberFormat="1" applyBorder="1" applyAlignment="1">
      <alignment horizontal="center" vertical="center"/>
    </xf>
    <xf numFmtId="179" fontId="0" fillId="0" borderId="25" xfId="0" applyNumberFormat="1" applyBorder="1" applyAlignment="1">
      <alignment horizontal="center" vertical="center"/>
    </xf>
    <xf numFmtId="181" fontId="0" fillId="0" borderId="47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81" fontId="10" fillId="0" borderId="4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9" borderId="2" xfId="0" applyFill="1" applyBorder="1" applyAlignment="1">
      <alignment vertical="center"/>
    </xf>
    <xf numFmtId="0" fontId="0" fillId="0" borderId="59" xfId="0" applyNumberFormat="1" applyBorder="1" applyAlignment="1">
      <alignment horizontal="left" vertical="center"/>
    </xf>
    <xf numFmtId="0" fontId="0" fillId="0" borderId="4" xfId="0" applyNumberFormat="1" applyBorder="1" applyAlignment="1">
      <alignment vertical="center"/>
    </xf>
    <xf numFmtId="0" fontId="0" fillId="5" borderId="2" xfId="0" applyFill="1" applyBorder="1" applyAlignment="1">
      <alignment vertical="center"/>
    </xf>
    <xf numFmtId="184" fontId="0" fillId="0" borderId="60" xfId="0" applyNumberFormat="1" applyBorder="1" applyAlignment="1">
      <alignment vertical="center"/>
    </xf>
    <xf numFmtId="186" fontId="0" fillId="0" borderId="59" xfId="0" applyNumberFormat="1" applyFill="1" applyBorder="1" applyAlignment="1">
      <alignment horizontal="center" vertical="center"/>
    </xf>
    <xf numFmtId="181" fontId="0" fillId="0" borderId="3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181" fontId="10" fillId="0" borderId="60" xfId="0" applyNumberFormat="1" applyFont="1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9" borderId="13" xfId="0" applyFill="1" applyBorder="1" applyAlignment="1">
      <alignment vertical="center"/>
    </xf>
    <xf numFmtId="0" fontId="0" fillId="0" borderId="14" xfId="0" applyNumberFormat="1" applyBorder="1" applyAlignment="1">
      <alignment horizontal="left" vertical="center"/>
    </xf>
    <xf numFmtId="0" fontId="0" fillId="0" borderId="18" xfId="0" applyNumberFormat="1" applyBorder="1" applyAlignment="1">
      <alignment vertical="center"/>
    </xf>
    <xf numFmtId="0" fontId="0" fillId="5" borderId="13" xfId="0" applyFill="1" applyBorder="1" applyAlignment="1">
      <alignment vertical="center"/>
    </xf>
    <xf numFmtId="184" fontId="0" fillId="0" borderId="12" xfId="0" applyNumberFormat="1" applyBorder="1" applyAlignment="1">
      <alignment vertical="center"/>
    </xf>
    <xf numFmtId="186" fontId="0" fillId="0" borderId="14" xfId="0" applyNumberFormat="1" applyFill="1" applyBorder="1" applyAlignment="1">
      <alignment horizontal="center" vertical="center"/>
    </xf>
    <xf numFmtId="181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181" fontId="10" fillId="0" borderId="12" xfId="0" applyNumberFormat="1" applyFont="1" applyBorder="1" applyAlignment="1">
      <alignment vertical="center"/>
    </xf>
    <xf numFmtId="187" fontId="0" fillId="0" borderId="13" xfId="0" applyNumberFormat="1" applyBorder="1" applyAlignment="1">
      <alignment vertical="center"/>
    </xf>
    <xf numFmtId="187" fontId="0" fillId="0" borderId="12" xfId="0" applyNumberFormat="1" applyBorder="1" applyAlignment="1">
      <alignment vertical="center"/>
    </xf>
    <xf numFmtId="49" fontId="0" fillId="0" borderId="0" xfId="0" applyNumberFormat="1" applyBorder="1"/>
    <xf numFmtId="0" fontId="0" fillId="0" borderId="16" xfId="0" applyBorder="1" applyAlignment="1">
      <alignment vertical="center"/>
    </xf>
    <xf numFmtId="181" fontId="10" fillId="0" borderId="17" xfId="0" applyNumberFormat="1" applyFont="1" applyBorder="1" applyAlignment="1">
      <alignment vertical="center"/>
    </xf>
    <xf numFmtId="0" fontId="0" fillId="9" borderId="16" xfId="0" applyFill="1" applyBorder="1" applyAlignment="1">
      <alignment vertical="center"/>
    </xf>
    <xf numFmtId="0" fontId="0" fillId="0" borderId="10" xfId="0" applyNumberFormat="1" applyBorder="1" applyAlignment="1">
      <alignment horizontal="left" vertical="center"/>
    </xf>
    <xf numFmtId="0" fontId="0" fillId="9" borderId="10" xfId="0" applyFill="1" applyBorder="1" applyAlignment="1">
      <alignment vertical="center"/>
    </xf>
    <xf numFmtId="0" fontId="0" fillId="9" borderId="30" xfId="0" applyFill="1" applyBorder="1" applyAlignment="1">
      <alignment vertical="center"/>
    </xf>
    <xf numFmtId="0" fontId="0" fillId="9" borderId="57" xfId="0" applyFill="1" applyBorder="1" applyAlignment="1">
      <alignment vertical="center"/>
    </xf>
    <xf numFmtId="0" fontId="0" fillId="0" borderId="46" xfId="0" applyBorder="1" applyAlignment="1">
      <alignment vertical="center"/>
    </xf>
    <xf numFmtId="0" fontId="0" fillId="9" borderId="63" xfId="0" applyFill="1" applyBorder="1" applyAlignment="1">
      <alignment vertical="center"/>
    </xf>
    <xf numFmtId="0" fontId="0" fillId="0" borderId="22" xfId="0" applyNumberFormat="1" applyBorder="1" applyAlignment="1">
      <alignment horizontal="left" vertical="center"/>
    </xf>
    <xf numFmtId="0" fontId="0" fillId="0" borderId="56" xfId="0" applyNumberFormat="1" applyBorder="1" applyAlignment="1">
      <alignment vertical="center"/>
    </xf>
    <xf numFmtId="0" fontId="0" fillId="5" borderId="20" xfId="0" applyFill="1" applyBorder="1" applyAlignment="1">
      <alignment vertical="center"/>
    </xf>
    <xf numFmtId="184" fontId="0" fillId="0" borderId="23" xfId="0" applyNumberFormat="1" applyBorder="1" applyAlignment="1">
      <alignment vertical="center"/>
    </xf>
    <xf numFmtId="186" fontId="0" fillId="0" borderId="20" xfId="0" applyNumberFormat="1" applyFill="1" applyBorder="1" applyAlignment="1">
      <alignment horizontal="center" vertical="center"/>
    </xf>
    <xf numFmtId="181" fontId="0" fillId="0" borderId="22" xfId="0" applyNumberFormat="1" applyBorder="1" applyAlignment="1">
      <alignment vertical="center"/>
    </xf>
    <xf numFmtId="0" fontId="0" fillId="0" borderId="22" xfId="0" applyBorder="1" applyAlignment="1">
      <alignment vertical="center"/>
    </xf>
    <xf numFmtId="181" fontId="10" fillId="0" borderId="23" xfId="0" applyNumberFormat="1" applyFont="1" applyBorder="1" applyAlignment="1">
      <alignment vertical="center"/>
    </xf>
    <xf numFmtId="187" fontId="0" fillId="0" borderId="20" xfId="0" applyNumberFormat="1" applyBorder="1" applyAlignment="1">
      <alignment vertical="center"/>
    </xf>
    <xf numFmtId="187" fontId="0" fillId="0" borderId="23" xfId="0" applyNumberFormat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24" xfId="0" applyNumberFormat="1" applyBorder="1" applyAlignment="1">
      <alignment horizontal="center"/>
    </xf>
    <xf numFmtId="0" fontId="0" fillId="0" borderId="24" xfId="0" applyNumberFormat="1" applyBorder="1" applyAlignment="1">
      <alignment horizontal="right"/>
    </xf>
    <xf numFmtId="56" fontId="9" fillId="0" borderId="24" xfId="0" applyNumberFormat="1" applyFont="1" applyFill="1" applyBorder="1" applyAlignment="1">
      <alignment horizontal="right"/>
    </xf>
    <xf numFmtId="0" fontId="9" fillId="0" borderId="24" xfId="0" applyNumberFormat="1" applyFont="1" applyFill="1" applyBorder="1" applyAlignment="1">
      <alignment horizontal="right"/>
    </xf>
    <xf numFmtId="187" fontId="0" fillId="0" borderId="24" xfId="0" applyNumberFormat="1" applyBorder="1"/>
    <xf numFmtId="9" fontId="0" fillId="4" borderId="27" xfId="0" applyNumberFormat="1" applyFill="1" applyBorder="1" applyAlignment="1">
      <alignment horizontal="center" shrinkToFit="1"/>
    </xf>
    <xf numFmtId="181" fontId="0" fillId="8" borderId="6" xfId="0" applyNumberFormat="1" applyFill="1" applyBorder="1" applyAlignment="1">
      <alignment horizontal="center" shrinkToFit="1"/>
    </xf>
    <xf numFmtId="184" fontId="0" fillId="0" borderId="8" xfId="0" applyNumberFormat="1" applyBorder="1" applyAlignment="1">
      <alignment horizontal="center" shrinkToFit="1"/>
    </xf>
    <xf numFmtId="179" fontId="0" fillId="0" borderId="7" xfId="0" applyNumberFormat="1" applyBorder="1" applyAlignment="1">
      <alignment horizontal="center" shrinkToFit="1"/>
    </xf>
    <xf numFmtId="181" fontId="0" fillId="0" borderId="47" xfId="0" applyNumberFormat="1" applyBorder="1" applyAlignment="1">
      <alignment horizontal="center" shrinkToFit="1"/>
    </xf>
    <xf numFmtId="0" fontId="0" fillId="0" borderId="47" xfId="0" applyBorder="1" applyAlignment="1">
      <alignment horizontal="center" shrinkToFit="1"/>
    </xf>
    <xf numFmtId="181" fontId="10" fillId="0" borderId="48" xfId="0" applyNumberFormat="1" applyFont="1" applyBorder="1" applyAlignment="1">
      <alignment horizontal="center" shrinkToFit="1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vertical="center"/>
    </xf>
    <xf numFmtId="0" fontId="0" fillId="9" borderId="29" xfId="0" applyFill="1" applyBorder="1" applyAlignment="1">
      <alignment vertical="center"/>
    </xf>
    <xf numFmtId="185" fontId="0" fillId="4" borderId="64" xfId="0" applyNumberFormat="1" applyFill="1" applyBorder="1"/>
    <xf numFmtId="185" fontId="0" fillId="4" borderId="29" xfId="0" applyNumberFormat="1" applyFill="1" applyBorder="1"/>
    <xf numFmtId="0" fontId="0" fillId="5" borderId="2" xfId="0" applyFill="1" applyBorder="1"/>
    <xf numFmtId="9" fontId="0" fillId="6" borderId="3" xfId="0" applyNumberFormat="1" applyFont="1" applyFill="1" applyBorder="1"/>
    <xf numFmtId="9" fontId="0" fillId="0" borderId="3" xfId="0" applyNumberFormat="1" applyBorder="1"/>
    <xf numFmtId="9" fontId="0" fillId="4" borderId="4" xfId="0" applyNumberFormat="1" applyFill="1" applyBorder="1"/>
    <xf numFmtId="181" fontId="0" fillId="8" borderId="29" xfId="0" applyNumberFormat="1" applyFill="1" applyBorder="1"/>
    <xf numFmtId="184" fontId="0" fillId="0" borderId="65" xfId="0" applyNumberFormat="1" applyBorder="1"/>
    <xf numFmtId="9" fontId="0" fillId="4" borderId="29" xfId="0" applyNumberFormat="1" applyFill="1" applyBorder="1"/>
    <xf numFmtId="186" fontId="0" fillId="9" borderId="59" xfId="0" applyNumberFormat="1" applyFill="1" applyBorder="1" applyAlignment="1">
      <alignment horizontal="center"/>
    </xf>
    <xf numFmtId="181" fontId="0" fillId="0" borderId="3" xfId="0" applyNumberFormat="1" applyBorder="1"/>
    <xf numFmtId="0" fontId="0" fillId="0" borderId="3" xfId="0" applyBorder="1"/>
    <xf numFmtId="181" fontId="10" fillId="0" borderId="60" xfId="0" applyNumberFormat="1" applyFont="1" applyBorder="1"/>
    <xf numFmtId="179" fontId="0" fillId="0" borderId="61" xfId="0" applyNumberFormat="1" applyBorder="1"/>
    <xf numFmtId="179" fontId="0" fillId="0" borderId="62" xfId="0" applyNumberFormat="1" applyBorder="1"/>
    <xf numFmtId="0" fontId="0" fillId="0" borderId="18" xfId="0" applyBorder="1" applyAlignment="1">
      <alignment vertical="center"/>
    </xf>
    <xf numFmtId="0" fontId="0" fillId="9" borderId="31" xfId="0" applyFill="1" applyBorder="1" applyAlignment="1">
      <alignment vertical="center"/>
    </xf>
    <xf numFmtId="0" fontId="0" fillId="0" borderId="13" xfId="0" applyNumberFormat="1" applyBorder="1"/>
    <xf numFmtId="9" fontId="0" fillId="4" borderId="18" xfId="0" applyNumberFormat="1" applyFill="1" applyBorder="1"/>
    <xf numFmtId="181" fontId="0" fillId="8" borderId="31" xfId="0" applyNumberFormat="1" applyFill="1" applyBorder="1"/>
    <xf numFmtId="184" fontId="0" fillId="0" borderId="51" xfId="0" applyNumberFormat="1" applyBorder="1"/>
    <xf numFmtId="186" fontId="0" fillId="9" borderId="14" xfId="0" applyNumberFormat="1" applyFill="1" applyBorder="1" applyAlignment="1">
      <alignment horizontal="center"/>
    </xf>
    <xf numFmtId="181" fontId="10" fillId="0" borderId="12" xfId="0" applyNumberFormat="1" applyFont="1" applyBorder="1"/>
    <xf numFmtId="187" fontId="0" fillId="0" borderId="13" xfId="0" applyNumberFormat="1" applyBorder="1"/>
    <xf numFmtId="187" fontId="0" fillId="0" borderId="12" xfId="0" applyNumberFormat="1" applyBorder="1"/>
    <xf numFmtId="185" fontId="0" fillId="9" borderId="13" xfId="0" applyNumberFormat="1" applyFill="1" applyBorder="1"/>
    <xf numFmtId="0" fontId="0" fillId="0" borderId="23" xfId="0" applyBorder="1" applyAlignment="1">
      <alignment vertical="center"/>
    </xf>
    <xf numFmtId="185" fontId="0" fillId="9" borderId="46" xfId="0" applyNumberFormat="1" applyFill="1" applyBorder="1"/>
    <xf numFmtId="9" fontId="0" fillId="4" borderId="56" xfId="0" applyNumberFormat="1" applyFill="1" applyBorder="1"/>
    <xf numFmtId="181" fontId="0" fillId="8" borderId="46" xfId="0" applyNumberFormat="1" applyFill="1" applyBorder="1"/>
    <xf numFmtId="184" fontId="0" fillId="0" borderId="66" xfId="0" applyNumberFormat="1" applyBorder="1"/>
    <xf numFmtId="186" fontId="0" fillId="9" borderId="21" xfId="0" applyNumberFormat="1" applyFill="1" applyBorder="1" applyAlignment="1">
      <alignment horizontal="center"/>
    </xf>
    <xf numFmtId="181" fontId="0" fillId="0" borderId="22" xfId="0" applyNumberFormat="1" applyBorder="1"/>
    <xf numFmtId="181" fontId="10" fillId="0" borderId="23" xfId="0" applyNumberFormat="1" applyFont="1" applyBorder="1"/>
    <xf numFmtId="187" fontId="0" fillId="0" borderId="20" xfId="0" applyNumberFormat="1" applyBorder="1"/>
    <xf numFmtId="187" fontId="0" fillId="0" borderId="23" xfId="0" applyNumberFormat="1" applyBorder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181" fontId="0" fillId="0" borderId="0" xfId="0" applyNumberFormat="1" applyAlignment="1">
      <alignment vertical="center"/>
    </xf>
    <xf numFmtId="0" fontId="12" fillId="0" borderId="0" xfId="0" applyFont="1" applyAlignment="1">
      <alignment horizontal="right" vertical="center"/>
    </xf>
    <xf numFmtId="188" fontId="13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186" fontId="13" fillId="0" borderId="0" xfId="0" applyNumberFormat="1" applyFont="1" applyFill="1" applyBorder="1" applyAlignment="1">
      <alignment horizontal="center" vertical="center"/>
    </xf>
    <xf numFmtId="186" fontId="9" fillId="0" borderId="0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179" fontId="0" fillId="0" borderId="42" xfId="0" applyNumberFormat="1" applyBorder="1" applyAlignment="1">
      <alignment horizontal="center" vertical="center"/>
    </xf>
    <xf numFmtId="181" fontId="0" fillId="0" borderId="49" xfId="0" applyNumberFormat="1" applyBorder="1" applyAlignment="1">
      <alignment horizontal="center" vertical="center"/>
    </xf>
    <xf numFmtId="0" fontId="0" fillId="9" borderId="67" xfId="0" applyFill="1" applyBorder="1" applyAlignment="1">
      <alignment vertical="center"/>
    </xf>
    <xf numFmtId="186" fontId="0" fillId="9" borderId="67" xfId="0" applyNumberFormat="1" applyFill="1" applyBorder="1" applyAlignment="1">
      <alignment horizontal="center" vertical="center"/>
    </xf>
    <xf numFmtId="181" fontId="0" fillId="0" borderId="14" xfId="0" applyNumberFormat="1" applyBorder="1" applyAlignment="1">
      <alignment vertical="center"/>
    </xf>
    <xf numFmtId="0" fontId="0" fillId="9" borderId="68" xfId="0" applyFill="1" applyBorder="1" applyAlignment="1">
      <alignment vertical="center"/>
    </xf>
    <xf numFmtId="186" fontId="0" fillId="9" borderId="68" xfId="0" applyNumberFormat="1" applyFill="1" applyBorder="1" applyAlignment="1">
      <alignment horizontal="center" vertical="center"/>
    </xf>
    <xf numFmtId="0" fontId="0" fillId="0" borderId="0" xfId="0" applyFill="1" applyBorder="1"/>
    <xf numFmtId="0" fontId="0" fillId="9" borderId="69" xfId="0" applyFill="1" applyBorder="1" applyAlignment="1">
      <alignment vertical="center"/>
    </xf>
    <xf numFmtId="186" fontId="0" fillId="9" borderId="69" xfId="0" applyNumberFormat="1" applyFill="1" applyBorder="1" applyAlignment="1">
      <alignment horizontal="center" vertical="center"/>
    </xf>
    <xf numFmtId="49" fontId="7" fillId="0" borderId="16" xfId="0" applyNumberFormat="1" applyFont="1" applyBorder="1" quotePrefix="1"/>
    <xf numFmtId="49" fontId="0" fillId="0" borderId="30" xfId="0" applyNumberFormat="1" applyFont="1" applyBorder="1" quotePrefix="1"/>
  </cellXfs>
  <cellStyles count="49">
    <cellStyle name="標準" xfId="0" builtinId="0"/>
    <cellStyle name="桁区切り" xfId="1" builtinId="3"/>
    <cellStyle name="通貨" xfId="2" builtinId="4"/>
    <cellStyle name="パーセント" xfId="3" builtinId="5"/>
    <cellStyle name="桁区切り[0]" xfId="4" builtinId="6"/>
    <cellStyle name="通貨[0]" xfId="5" builtinId="7"/>
    <cellStyle name="ハイパーリンク" xfId="6" builtinId="8"/>
    <cellStyle name="訪問済ハイパーリンク" xfId="7" builtinId="9"/>
    <cellStyle name="メモ" xfId="8" builtinId="10"/>
    <cellStyle name="警告文" xfId="9" builtinId="11"/>
    <cellStyle name="タイトル" xfId="10" builtinId="15"/>
    <cellStyle name="説明文" xfId="11" builtinId="53"/>
    <cellStyle name="見出し 1" xfId="12" builtinId="16"/>
    <cellStyle name="見出し 2" xfId="13" builtinId="17"/>
    <cellStyle name="見出し 3" xfId="14" builtinId="18"/>
    <cellStyle name="見出し 4" xfId="15" builtinId="19"/>
    <cellStyle name="入力" xfId="16" builtinId="20"/>
    <cellStyle name="出力" xfId="17" builtinId="21"/>
    <cellStyle name="計算" xfId="18" builtinId="22"/>
    <cellStyle name="チェックセル" xfId="19" builtinId="23"/>
    <cellStyle name="リンクセル" xfId="20" builtinId="24"/>
    <cellStyle name="集計" xfId="21" builtinId="25"/>
    <cellStyle name="良い" xfId="22" builtinId="26"/>
    <cellStyle name="悪い" xfId="23" builtinId="27"/>
    <cellStyle name="どちらでもない" xfId="24" builtinId="28"/>
    <cellStyle name="アクセント 1" xfId="25" builtinId="29"/>
    <cellStyle name="20% - アクセント 1" xfId="26" builtinId="30"/>
    <cellStyle name="40% - アクセント 1" xfId="27" builtinId="31"/>
    <cellStyle name="60% - アクセント 1" xfId="28" builtinId="32"/>
    <cellStyle name="アクセント 2" xfId="29" builtinId="33"/>
    <cellStyle name="20% - アクセント 2" xfId="30" builtinId="34"/>
    <cellStyle name="40% - アクセント 2" xfId="31" builtinId="35"/>
    <cellStyle name="60% - アクセント 2" xfId="32" builtinId="36"/>
    <cellStyle name="アクセント 3" xfId="33" builtinId="37"/>
    <cellStyle name="20% - アクセント 3" xfId="34" builtinId="38"/>
    <cellStyle name="40% - アクセント 3" xfId="35" builtinId="39"/>
    <cellStyle name="60% - アクセント 3" xfId="36" builtinId="40"/>
    <cellStyle name="アクセント 4" xfId="37" builtinId="41"/>
    <cellStyle name="20% - アクセント 4" xfId="38" builtinId="42"/>
    <cellStyle name="40% - アクセント 4" xfId="39" builtinId="43"/>
    <cellStyle name="60% - アクセント 4" xfId="40" builtinId="44"/>
    <cellStyle name="アクセント 5" xfId="41" builtinId="45"/>
    <cellStyle name="20% - アクセント 5" xfId="42" builtinId="46"/>
    <cellStyle name="40% - アクセント 5" xfId="43" builtinId="47"/>
    <cellStyle name="60% - アクセント 5" xfId="44" builtinId="48"/>
    <cellStyle name="アクセント 6" xfId="45" builtinId="49"/>
    <cellStyle name="20% - アクセント 6" xfId="46" builtinId="50"/>
    <cellStyle name="40% - アクセント 6" xfId="47" builtinId="51"/>
    <cellStyle name="60% - アクセント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CCFFCC"/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shibatsa/AppData/Local/Microsoft/Windows/INetCache/Content.Outlook/HWER6XP3/17sijisyo.doc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shibatsa/AppData/Local/Microsoft/Windows/INetCache/Content.Outlook/HWER6XP3/17sijisyo.doc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t_hirata_77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G61"/>
  <sheetViews>
    <sheetView workbookViewId="0">
      <selection activeCell="D20" sqref="D20"/>
    </sheetView>
  </sheetViews>
  <sheetFormatPr defaultColWidth="9" defaultRowHeight="13.5" outlineLevelCol="6"/>
  <cols>
    <col min="1" max="1" width="2.375" customWidth="1"/>
    <col min="2" max="2" width="5.25" customWidth="1"/>
    <col min="3" max="3" width="18.625" customWidth="1"/>
    <col min="4" max="4" width="16.75" style="145" customWidth="1"/>
    <col min="5" max="5" width="12.5" style="28" hidden="1" customWidth="1"/>
    <col min="6" max="6" width="9" customWidth="1"/>
  </cols>
  <sheetData>
    <row r="2" s="322" customFormat="1" ht="23.65" customHeight="1" spans="2:7">
      <c r="B2" s="323" t="s">
        <v>0</v>
      </c>
      <c r="C2" s="323"/>
      <c r="D2" s="323"/>
      <c r="E2" s="324"/>
    </row>
    <row r="3" s="322" customFormat="1" ht="14.25" spans="2:7">
      <c r="B3" s="325"/>
      <c r="C3" s="325" t="s">
        <v>1</v>
      </c>
      <c r="D3" s="326">
        <v>46194</v>
      </c>
      <c r="E3" s="324"/>
    </row>
    <row r="4" s="322" customFormat="1" ht="17.65" customHeight="1" spans="2:7">
      <c r="B4" s="327" t="s">
        <v>2</v>
      </c>
      <c r="C4" s="327"/>
      <c r="D4" s="328">
        <v>0.4375</v>
      </c>
      <c r="E4" s="329"/>
    </row>
    <row r="5" s="322" customFormat="1" ht="17.65" customHeight="1" spans="2:7">
      <c r="B5" s="327"/>
      <c r="C5" s="327" t="s">
        <v>3</v>
      </c>
      <c r="D5" s="328" t="s">
        <v>4</v>
      </c>
      <c r="E5" s="329"/>
      <c r="G5" s="322" t="s">
        <v>5</v>
      </c>
    </row>
    <row r="6" ht="14.25" spans="2:7">
      <c r="B6" s="330" t="s">
        <v>6</v>
      </c>
      <c r="C6" s="331" t="s">
        <v>7</v>
      </c>
      <c r="D6" s="332" t="s">
        <v>8</v>
      </c>
      <c r="E6" s="333" t="s">
        <v>9</v>
      </c>
      <c r="G6" t="s">
        <v>10</v>
      </c>
    </row>
    <row r="7" spans="2:7">
      <c r="B7" s="301">
        <v>1</v>
      </c>
      <c r="C7" s="334" t="s">
        <v>11</v>
      </c>
      <c r="D7" s="335">
        <v>0.474467592592593</v>
      </c>
      <c r="E7" s="336">
        <f t="shared" ref="E7:E16" si="0">(D7-$D$4)*86400</f>
        <v>3194</v>
      </c>
      <c r="G7" t="s">
        <v>12</v>
      </c>
    </row>
    <row r="8" spans="2:7">
      <c r="B8" s="301">
        <v>2</v>
      </c>
      <c r="C8" s="337" t="s">
        <v>13</v>
      </c>
      <c r="D8" s="338">
        <v>0.476840277777778</v>
      </c>
      <c r="E8" s="336">
        <f t="shared" si="0"/>
        <v>3399</v>
      </c>
      <c r="G8" t="s">
        <v>14</v>
      </c>
    </row>
    <row r="9" spans="2:7">
      <c r="B9" s="301">
        <v>3</v>
      </c>
      <c r="C9" s="337" t="s">
        <v>15</v>
      </c>
      <c r="D9" s="338">
        <v>0.478217592592593</v>
      </c>
      <c r="E9" s="336">
        <f t="shared" si="0"/>
        <v>3518</v>
      </c>
    </row>
    <row r="10" spans="2:7">
      <c r="B10" s="301">
        <v>4</v>
      </c>
      <c r="C10" s="337" t="s">
        <v>16</v>
      </c>
      <c r="D10" s="338">
        <v>0.479803240740741</v>
      </c>
      <c r="E10" s="336">
        <f t="shared" si="0"/>
        <v>3655</v>
      </c>
      <c r="G10" t="s">
        <v>17</v>
      </c>
    </row>
    <row r="11" spans="2:7">
      <c r="B11" s="301">
        <v>5</v>
      </c>
      <c r="C11" s="337" t="s">
        <v>18</v>
      </c>
      <c r="D11" s="338">
        <v>0.479884259259259</v>
      </c>
      <c r="E11" s="336">
        <f t="shared" si="0"/>
        <v>3662</v>
      </c>
      <c r="G11" t="s">
        <v>19</v>
      </c>
    </row>
    <row r="12" spans="2:7">
      <c r="B12" s="301">
        <v>6</v>
      </c>
      <c r="C12" s="337" t="s">
        <v>20</v>
      </c>
      <c r="D12" s="338">
        <v>0.481782407407407</v>
      </c>
      <c r="E12" s="336">
        <f t="shared" si="0"/>
        <v>3826</v>
      </c>
      <c r="G12" t="s">
        <v>21</v>
      </c>
    </row>
    <row r="13" spans="2:7">
      <c r="B13" s="301">
        <v>7</v>
      </c>
      <c r="C13" s="337" t="s">
        <v>22</v>
      </c>
      <c r="D13" s="338">
        <v>0.483888888888889</v>
      </c>
      <c r="E13" s="336">
        <f t="shared" si="0"/>
        <v>4008</v>
      </c>
      <c r="G13" t="s">
        <v>23</v>
      </c>
    </row>
    <row r="14" spans="2:7">
      <c r="B14" s="301">
        <v>8</v>
      </c>
      <c r="C14" s="337" t="s">
        <v>24</v>
      </c>
      <c r="D14" s="338" t="s">
        <v>25</v>
      </c>
      <c r="E14" s="336" t="e">
        <f t="shared" si="0"/>
        <v>#VALUE!</v>
      </c>
      <c r="F14" s="250"/>
      <c r="G14" s="33" t="s">
        <v>21</v>
      </c>
    </row>
    <row r="15" spans="2:7">
      <c r="B15" s="301">
        <v>9</v>
      </c>
      <c r="C15" s="337" t="s">
        <v>26</v>
      </c>
      <c r="D15" s="338">
        <v>0.504733796296296</v>
      </c>
      <c r="E15" s="336">
        <f t="shared" si="0"/>
        <v>5809</v>
      </c>
      <c r="G15" s="339" t="s">
        <v>27</v>
      </c>
    </row>
    <row r="16" ht="14.25" customHeight="1" spans="2:7">
      <c r="B16" s="301">
        <v>10</v>
      </c>
      <c r="C16" s="337" t="s">
        <v>28</v>
      </c>
      <c r="D16" s="338">
        <v>0.510578703703704</v>
      </c>
      <c r="E16" s="336">
        <f t="shared" si="0"/>
        <v>6314</v>
      </c>
      <c r="G16" s="339" t="s">
        <v>21</v>
      </c>
    </row>
    <row r="17" spans="2:7">
      <c r="B17" s="301">
        <v>11</v>
      </c>
      <c r="C17" s="337" t="s">
        <v>29</v>
      </c>
      <c r="D17" s="338" t="s">
        <v>30</v>
      </c>
      <c r="E17" s="336" t="e">
        <f t="shared" ref="E17:E43" si="1">(D17-$D$4)*86400</f>
        <v>#VALUE!</v>
      </c>
      <c r="G17" s="339" t="s">
        <v>31</v>
      </c>
    </row>
    <row r="18" spans="2:7">
      <c r="B18" s="301">
        <v>12</v>
      </c>
      <c r="C18" s="337"/>
      <c r="D18" s="338"/>
      <c r="E18" s="336">
        <f t="shared" si="1"/>
        <v>-37800</v>
      </c>
    </row>
    <row r="19" spans="2:7">
      <c r="B19" s="301">
        <v>13</v>
      </c>
      <c r="C19" s="337"/>
      <c r="D19" s="338"/>
      <c r="E19" s="336">
        <f t="shared" si="1"/>
        <v>-37800</v>
      </c>
    </row>
    <row r="20" spans="2:7">
      <c r="B20" s="301">
        <v>14</v>
      </c>
      <c r="C20" s="337"/>
      <c r="D20" s="338"/>
      <c r="E20" s="336">
        <f t="shared" si="1"/>
        <v>-37800</v>
      </c>
    </row>
    <row r="21" spans="2:7">
      <c r="B21" s="301">
        <v>15</v>
      </c>
      <c r="C21" s="337"/>
      <c r="D21" s="338"/>
      <c r="E21" s="336">
        <f t="shared" si="1"/>
        <v>-37800</v>
      </c>
    </row>
    <row r="22" spans="2:7">
      <c r="B22" s="301">
        <v>16</v>
      </c>
      <c r="C22" s="337"/>
      <c r="D22" s="338"/>
      <c r="E22" s="336">
        <f t="shared" si="1"/>
        <v>-37800</v>
      </c>
    </row>
    <row r="23" spans="2:7">
      <c r="B23" s="301">
        <v>17</v>
      </c>
      <c r="C23" s="337"/>
      <c r="D23" s="338"/>
      <c r="E23" s="336">
        <f t="shared" si="1"/>
        <v>-37800</v>
      </c>
    </row>
    <row r="24" spans="2:7">
      <c r="B24" s="301">
        <v>18</v>
      </c>
      <c r="C24" s="337"/>
      <c r="D24" s="338"/>
      <c r="E24" s="336">
        <f t="shared" si="1"/>
        <v>-37800</v>
      </c>
    </row>
    <row r="25" spans="2:7">
      <c r="B25" s="301">
        <v>19</v>
      </c>
      <c r="C25" s="337"/>
      <c r="D25" s="338"/>
      <c r="E25" s="336">
        <f t="shared" si="1"/>
        <v>-37800</v>
      </c>
    </row>
    <row r="26" spans="2:7">
      <c r="B26" s="301">
        <v>20</v>
      </c>
      <c r="C26" s="337"/>
      <c r="D26" s="338"/>
      <c r="E26" s="336">
        <f t="shared" si="1"/>
        <v>-37800</v>
      </c>
    </row>
    <row r="27" spans="2:7">
      <c r="B27" s="301">
        <v>21</v>
      </c>
      <c r="C27" s="337"/>
      <c r="D27" s="338"/>
      <c r="E27" s="336">
        <f t="shared" si="1"/>
        <v>-37800</v>
      </c>
    </row>
    <row r="28" spans="2:7">
      <c r="B28" s="301">
        <v>22</v>
      </c>
      <c r="C28" s="337"/>
      <c r="D28" s="338"/>
      <c r="E28" s="336">
        <f t="shared" si="1"/>
        <v>-37800</v>
      </c>
    </row>
    <row r="29" spans="2:7">
      <c r="B29" s="301">
        <v>23</v>
      </c>
      <c r="C29" s="337"/>
      <c r="D29" s="338"/>
      <c r="E29" s="336">
        <f t="shared" si="1"/>
        <v>-37800</v>
      </c>
    </row>
    <row r="30" spans="2:7">
      <c r="B30" s="301">
        <v>24</v>
      </c>
      <c r="C30" s="337"/>
      <c r="D30" s="338"/>
      <c r="E30" s="336">
        <f t="shared" si="1"/>
        <v>-37800</v>
      </c>
    </row>
    <row r="31" spans="2:7">
      <c r="B31" s="301">
        <v>25</v>
      </c>
      <c r="C31" s="337"/>
      <c r="D31" s="338"/>
      <c r="E31" s="336">
        <f t="shared" si="1"/>
        <v>-37800</v>
      </c>
    </row>
    <row r="32" spans="2:7">
      <c r="B32" s="301">
        <v>26</v>
      </c>
      <c r="C32" s="337"/>
      <c r="D32" s="338"/>
      <c r="E32" s="336">
        <f t="shared" si="1"/>
        <v>-37800</v>
      </c>
    </row>
    <row r="33" spans="2:5">
      <c r="B33" s="301">
        <v>27</v>
      </c>
      <c r="C33" s="337"/>
      <c r="D33" s="338"/>
      <c r="E33" s="336">
        <f t="shared" si="1"/>
        <v>-37800</v>
      </c>
    </row>
    <row r="34" spans="2:5">
      <c r="B34" s="301">
        <v>28</v>
      </c>
      <c r="C34" s="337"/>
      <c r="D34" s="338"/>
      <c r="E34" s="336">
        <f t="shared" si="1"/>
        <v>-37800</v>
      </c>
    </row>
    <row r="35" spans="2:5">
      <c r="B35" s="301">
        <v>29</v>
      </c>
      <c r="C35" s="337"/>
      <c r="D35" s="338"/>
      <c r="E35" s="336">
        <f t="shared" si="1"/>
        <v>-37800</v>
      </c>
    </row>
    <row r="36" spans="2:5">
      <c r="B36" s="301">
        <v>30</v>
      </c>
      <c r="C36" s="337"/>
      <c r="D36" s="338"/>
      <c r="E36" s="336">
        <f t="shared" si="1"/>
        <v>-37800</v>
      </c>
    </row>
    <row r="37" spans="2:5">
      <c r="B37" s="301">
        <v>31</v>
      </c>
      <c r="C37" s="337"/>
      <c r="D37" s="338"/>
      <c r="E37" s="336">
        <f t="shared" si="1"/>
        <v>-37800</v>
      </c>
    </row>
    <row r="38" spans="2:5">
      <c r="B38" s="301">
        <v>32</v>
      </c>
      <c r="C38" s="337"/>
      <c r="D38" s="338"/>
      <c r="E38" s="336">
        <f t="shared" si="1"/>
        <v>-37800</v>
      </c>
    </row>
    <row r="39" spans="2:5">
      <c r="B39" s="301">
        <v>33</v>
      </c>
      <c r="C39" s="337"/>
      <c r="D39" s="338"/>
      <c r="E39" s="336">
        <f t="shared" si="1"/>
        <v>-37800</v>
      </c>
    </row>
    <row r="40" spans="2:5">
      <c r="B40" s="301">
        <v>34</v>
      </c>
      <c r="C40" s="337"/>
      <c r="D40" s="338"/>
      <c r="E40" s="336">
        <f t="shared" si="1"/>
        <v>-37800</v>
      </c>
    </row>
    <row r="41" spans="2:5">
      <c r="B41" s="301">
        <v>35</v>
      </c>
      <c r="C41" s="337"/>
      <c r="D41" s="338"/>
      <c r="E41" s="336">
        <f t="shared" si="1"/>
        <v>-37800</v>
      </c>
    </row>
    <row r="42" spans="2:5">
      <c r="B42" s="301">
        <v>36</v>
      </c>
      <c r="C42" s="337"/>
      <c r="D42" s="338"/>
      <c r="E42" s="336">
        <f t="shared" si="1"/>
        <v>-37800</v>
      </c>
    </row>
    <row r="43" ht="14.25" spans="2:5">
      <c r="B43" s="301">
        <v>37</v>
      </c>
      <c r="C43" s="340"/>
      <c r="D43" s="341"/>
      <c r="E43" s="336">
        <f t="shared" si="1"/>
        <v>-37800</v>
      </c>
    </row>
    <row r="45" spans="2:5">
      <c r="C45" s="210"/>
    </row>
    <row r="46" spans="2:5">
      <c r="B46" t="s">
        <v>32</v>
      </c>
    </row>
    <row r="47" spans="2:5">
      <c r="B47" t="s">
        <v>33</v>
      </c>
      <c r="C47" t="s">
        <v>34</v>
      </c>
    </row>
    <row r="48" spans="2:5">
      <c r="B48" t="s">
        <v>35</v>
      </c>
      <c r="C48" t="s">
        <v>36</v>
      </c>
    </row>
    <row r="49" spans="2:7">
      <c r="B49" t="s">
        <v>37</v>
      </c>
      <c r="C49" t="s">
        <v>38</v>
      </c>
    </row>
    <row r="51" s="94" customFormat="1" spans="2:7">
      <c r="B51" t="s">
        <v>39</v>
      </c>
      <c r="C51" t="s">
        <v>40</v>
      </c>
      <c r="D51" s="145"/>
      <c r="E51" s="28"/>
      <c r="F51"/>
      <c r="G51"/>
    </row>
    <row r="52" s="94" customFormat="1" spans="2:7">
      <c r="B52" t="s">
        <v>41</v>
      </c>
      <c r="C52" t="s">
        <v>42</v>
      </c>
      <c r="D52" s="145"/>
      <c r="E52" s="28"/>
      <c r="F52"/>
      <c r="G52"/>
    </row>
    <row r="53" s="94" customFormat="1" spans="2:7">
      <c r="B53" t="s">
        <v>43</v>
      </c>
      <c r="C53" t="s">
        <v>44</v>
      </c>
      <c r="D53" s="145"/>
      <c r="E53" s="28"/>
      <c r="F53"/>
      <c r="G53"/>
    </row>
    <row r="54" s="94" customFormat="1" spans="2:7">
      <c r="B54" t="s">
        <v>45</v>
      </c>
      <c r="C54" t="s">
        <v>46</v>
      </c>
      <c r="D54" s="145"/>
      <c r="E54" s="28"/>
      <c r="F54"/>
      <c r="G54"/>
    </row>
    <row r="55" s="94" customFormat="1" spans="2:7">
      <c r="B55" t="s">
        <v>47</v>
      </c>
      <c r="C55" t="s">
        <v>48</v>
      </c>
      <c r="D55" s="145"/>
      <c r="E55" s="28"/>
      <c r="F55"/>
      <c r="G55"/>
    </row>
    <row r="56" s="94" customFormat="1" spans="2:7">
      <c r="B56" t="s">
        <v>49</v>
      </c>
      <c r="C56" t="s">
        <v>50</v>
      </c>
      <c r="D56" s="145"/>
      <c r="E56" s="28"/>
      <c r="F56"/>
      <c r="G56"/>
    </row>
    <row r="57" s="94" customFormat="1" spans="2:7">
      <c r="B57" t="s">
        <v>51</v>
      </c>
      <c r="C57" t="s">
        <v>52</v>
      </c>
      <c r="D57" s="145"/>
      <c r="E57" s="28"/>
      <c r="F57"/>
      <c r="G57"/>
    </row>
    <row r="58" s="94" customFormat="1" spans="2:7">
      <c r="B58" t="s">
        <v>53</v>
      </c>
      <c r="C58" t="s">
        <v>54</v>
      </c>
      <c r="D58" s="145"/>
      <c r="E58" s="28"/>
      <c r="F58"/>
      <c r="G58"/>
    </row>
    <row r="59" s="94" customFormat="1" spans="2:7">
      <c r="B59" t="s">
        <v>55</v>
      </c>
      <c r="C59" t="s">
        <v>56</v>
      </c>
      <c r="D59" s="145"/>
      <c r="E59" s="28"/>
      <c r="F59"/>
      <c r="G59"/>
    </row>
    <row r="61" s="94" customFormat="1" spans="2:7">
      <c r="B61"/>
      <c r="C61" t="s">
        <v>57</v>
      </c>
      <c r="D61" s="145"/>
      <c r="E61" s="28"/>
      <c r="F61"/>
      <c r="G61"/>
    </row>
  </sheetData>
  <mergeCells count="2">
    <mergeCell ref="B2:D2"/>
    <mergeCell ref="B4:C4"/>
  </mergeCells>
  <pageMargins left="0.78740157480315" right="0.78740157480315" top="0.51" bottom="0.64" header="0.38" footer="0.511811023622047"/>
  <pageSetup paperSize="9" scale="95" orientation="landscape" blackAndWhite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S46"/>
  <sheetViews>
    <sheetView tabSelected="1" workbookViewId="0">
      <selection activeCell="B1" sqref="B1"/>
    </sheetView>
  </sheetViews>
  <sheetFormatPr defaultColWidth="9" defaultRowHeight="13.5"/>
  <cols>
    <col min="1" max="1" width="1.5" customWidth="1"/>
    <col min="2" max="3" width="5.25" customWidth="1"/>
    <col min="4" max="4" width="17" customWidth="1"/>
    <col min="5" max="5" width="7.25" style="94" customWidth="1"/>
    <col min="6" max="6" width="17.75" customWidth="1"/>
    <col min="7" max="7" width="5.125" customWidth="1"/>
    <col min="8" max="8" width="4.375" style="95" customWidth="1"/>
    <col min="9" max="9" width="4.875" style="95" customWidth="1"/>
    <col min="10" max="10" width="5.25" style="95" customWidth="1"/>
    <col min="11" max="11" width="7.25" style="28" customWidth="1"/>
    <col min="12" max="12" width="7.875" style="96" customWidth="1"/>
    <col min="13" max="13" width="5.25" style="95" customWidth="1"/>
    <col min="14" max="14" width="15.375" style="145" customWidth="1"/>
    <col min="15" max="15" width="12.75" style="28" hidden="1" customWidth="1"/>
    <col min="16" max="16" width="11.25" customWidth="1"/>
    <col min="17" max="17" width="11.25" style="28" customWidth="1"/>
    <col min="18" max="19" width="12.75" customWidth="1"/>
  </cols>
  <sheetData>
    <row r="1" spans="2:19">
      <c r="R1" s="270"/>
      <c r="S1" s="270"/>
    </row>
    <row r="2" ht="17.25" customHeight="1" spans="2:19">
      <c r="B2" s="8" t="s">
        <v>58</v>
      </c>
      <c r="C2" s="8"/>
      <c r="D2" s="8"/>
      <c r="E2" s="8"/>
      <c r="F2" s="8"/>
      <c r="G2" s="2" t="s">
        <v>59</v>
      </c>
      <c r="H2" s="2"/>
      <c r="I2" s="2"/>
      <c r="J2" s="2"/>
      <c r="K2" s="2"/>
      <c r="L2" s="2"/>
      <c r="R2" s="33"/>
      <c r="S2" s="33"/>
    </row>
    <row r="3" ht="21" customHeight="1" spans="2:19">
      <c r="I3" s="271"/>
      <c r="K3" s="272" t="s">
        <v>60</v>
      </c>
      <c r="L3" s="273">
        <f>レース着順とタイム!D3</f>
        <v>46194</v>
      </c>
      <c r="M3" s="274"/>
      <c r="N3" s="213">
        <f>レース着順とタイム!D4</f>
        <v>0.4375</v>
      </c>
      <c r="R3" s="275"/>
      <c r="S3" s="275"/>
    </row>
    <row r="4" ht="14.25" spans="2:19">
      <c r="B4" s="101" t="s">
        <v>61</v>
      </c>
      <c r="C4" s="102" t="s">
        <v>6</v>
      </c>
      <c r="D4" s="101" t="s">
        <v>7</v>
      </c>
      <c r="E4" s="103" t="s">
        <v>62</v>
      </c>
      <c r="F4" s="102" t="s">
        <v>63</v>
      </c>
      <c r="G4" s="104" t="s">
        <v>64</v>
      </c>
      <c r="H4" s="105" t="s">
        <v>65</v>
      </c>
      <c r="I4" s="106" t="s">
        <v>66</v>
      </c>
      <c r="J4" s="276" t="s">
        <v>67</v>
      </c>
      <c r="K4" s="277" t="s">
        <v>68</v>
      </c>
      <c r="L4" s="278" t="s">
        <v>69</v>
      </c>
      <c r="M4" s="110" t="s">
        <v>70</v>
      </c>
      <c r="N4" s="279" t="s">
        <v>71</v>
      </c>
      <c r="O4" s="280" t="s">
        <v>9</v>
      </c>
      <c r="P4" s="281" t="s">
        <v>9</v>
      </c>
      <c r="Q4" s="282" t="s">
        <v>72</v>
      </c>
      <c r="R4" s="151" t="s">
        <v>73</v>
      </c>
      <c r="S4" s="283" t="s">
        <v>74</v>
      </c>
    </row>
    <row r="5" spans="2:19">
      <c r="B5" s="284">
        <v>1</v>
      </c>
      <c r="C5" s="234">
        <v>1</v>
      </c>
      <c r="D5" s="285" t="s">
        <v>11</v>
      </c>
      <c r="E5" s="286" t="str">
        <f>IF(VLOOKUP(D5,'ﾚｰﾃｨﾝｸﾞ計算書(TSF)'!$D$6:$H$63,2,FALSE)=0," ",VLOOKUP(D5,'ﾚｰﾃｨﾝｸﾞ計算書(TSF)'!$D$6:$H$63,2,FALSE))</f>
        <v>210</v>
      </c>
      <c r="F5" s="287" t="str">
        <f>VLOOKUP(D5,'ﾚｰﾃｨﾝｸﾞ計算書(TSF)'!$D$6:$H$63,3,FALSE)</f>
        <v>fre-31</v>
      </c>
      <c r="G5" s="288">
        <f>VLOOKUP(D5,'レーティング計算書(OYCRating)'!$D$5:$M$43,4,FALSE)</f>
        <v>663</v>
      </c>
      <c r="H5" s="289">
        <f>VLOOKUP(D5,'レーティング計算書(OYCRating)'!$D$5:$M$43,5,FALSE)</f>
        <v>0.05</v>
      </c>
      <c r="I5" s="290">
        <f>VLOOKUP(D5,'レーティング計算書(OYCRating)'!$D$5:$M$43,6,FALSE)</f>
        <v>0</v>
      </c>
      <c r="J5" s="291">
        <f>VLOOKUP(D5,'レーティング計算書(OYCRating)'!$D$5:$M$43,7,FALSE)</f>
        <v>-0.02</v>
      </c>
      <c r="K5" s="292">
        <f>G5+H5*G5+I5*G5+J5*G5</f>
        <v>682.89</v>
      </c>
      <c r="L5" s="293">
        <f>600/K5</f>
        <v>0.878618811228748</v>
      </c>
      <c r="M5" s="294">
        <f>VLOOKUP(D5,'レーティング計算書(OYCRating)'!$D$5:$M$43,10,FALSE)</f>
        <v>0.03</v>
      </c>
      <c r="N5" s="295">
        <f>VLOOKUP(D5,レース着順とタイム!$C$7:$D$43,2,FALSE)</f>
        <v>0.474467592592593</v>
      </c>
      <c r="O5" s="296">
        <f t="shared" ref="O5:O16" si="0">(N5-$N$3)*86400</f>
        <v>3194</v>
      </c>
      <c r="P5" s="297">
        <f t="shared" ref="P5:P16" si="1">IF(O5&gt;0,O5,99999999)</f>
        <v>3194</v>
      </c>
      <c r="Q5" s="298">
        <f t="shared" ref="Q5:Q16" si="2">P5*L5/(1-M5)</f>
        <v>2893.1015289326</v>
      </c>
      <c r="R5" s="299"/>
      <c r="S5" s="300"/>
    </row>
    <row r="6" spans="2:19">
      <c r="B6" s="301">
        <v>2</v>
      </c>
      <c r="C6" s="246">
        <v>2</v>
      </c>
      <c r="D6" s="302" t="s">
        <v>13</v>
      </c>
      <c r="E6" s="112" t="str">
        <f>IF(VLOOKUP(D6,'ﾚｰﾃｨﾝｸﾞ計算書(TSF)'!$D$6:$H$63,2,FALSE)=0," ",VLOOKUP(D6,'ﾚｰﾃｨﾝｸﾞ計算書(TSF)'!$D$6:$H$63,2,FALSE))</f>
        <v>4167</v>
      </c>
      <c r="F6" s="303" t="str">
        <f>VLOOKUP(D6,'ﾚｰﾃｨﾝｸﾞ計算書(TSF)'!$D$6:$H$63,3,FALSE)</f>
        <v>yokoyama-30sr P:B</v>
      </c>
      <c r="G6" s="113">
        <f>VLOOKUP(D6,'レーティング計算書(OYCRating)'!$D$5:$M$43,4,FALSE)</f>
        <v>677</v>
      </c>
      <c r="H6" s="120">
        <f>VLOOKUP(D6,'レーティング計算書(OYCRating)'!$D$5:$M$43,5,FALSE)</f>
        <v>0.07</v>
      </c>
      <c r="I6" s="121">
        <f>VLOOKUP(D6,'レーティング計算書(OYCRating)'!$D$5:$M$43,6,FALSE)</f>
        <v>0</v>
      </c>
      <c r="J6" s="304">
        <f>VLOOKUP(D6,'レーティング計算書(OYCRating)'!$D$5:$M$43,7,FALSE)</f>
        <v>-0.02</v>
      </c>
      <c r="K6" s="305">
        <f t="shared" ref="K6:K41" si="3">G6+H6*G6+I6*G6+J6*G6</f>
        <v>710.85</v>
      </c>
      <c r="L6" s="306">
        <f t="shared" ref="L6:L41" si="4">600/K6</f>
        <v>0.844059928254906</v>
      </c>
      <c r="M6" s="118">
        <f>VLOOKUP(D6,'レーティング計算書(OYCRating)'!$D$5:$M$43,10,FALSE)</f>
        <v>0.03</v>
      </c>
      <c r="N6" s="307">
        <f>VLOOKUP(D6,レース着順とタイム!$C$7:$D$43,2,FALSE)</f>
        <v>0.476840277777778</v>
      </c>
      <c r="O6" s="175">
        <f t="shared" si="0"/>
        <v>3399</v>
      </c>
      <c r="P6" s="27">
        <f t="shared" si="1"/>
        <v>3399</v>
      </c>
      <c r="Q6" s="308">
        <f t="shared" si="2"/>
        <v>2957.69040839013</v>
      </c>
      <c r="R6" s="309">
        <f t="shared" ref="R6:R16" si="5">IF(Q6=0,"-",Q6-Q5)</f>
        <v>64.5888794575294</v>
      </c>
      <c r="S6" s="310">
        <f t="shared" ref="S6:S16" si="6">IF(Q6=0,"-",Q6-$Q$5)</f>
        <v>64.5888794575294</v>
      </c>
    </row>
    <row r="7" spans="2:19">
      <c r="B7" s="301">
        <v>3</v>
      </c>
      <c r="C7" s="246">
        <v>3</v>
      </c>
      <c r="D7" s="302" t="s">
        <v>15</v>
      </c>
      <c r="E7" s="112" t="str">
        <f>IF(VLOOKUP(D7,'ﾚｰﾃｨﾝｸﾞ計算書(TSF)'!$D$6:$H$63,2,FALSE)=0," ",VLOOKUP(D7,'ﾚｰﾃｨﾝｸﾞ計算書(TSF)'!$D$6:$H$63,2,FALSE))</f>
        <v>JST374</v>
      </c>
      <c r="F7" s="112" t="str">
        <f>VLOOKUP(D7,'ﾚｰﾃｨﾝｸﾞ計算書(TSF)'!$D$6:$H$63,3,FALSE)</f>
        <v>yamaha-31s LTD</v>
      </c>
      <c r="G7" s="113">
        <f>VLOOKUP(D7,'レーティング計算書(OYCRating)'!$D$5:$M$43,4,FALSE)</f>
        <v>677</v>
      </c>
      <c r="H7" s="120">
        <f>VLOOKUP(D7,'レーティング計算書(OYCRating)'!$D$5:$M$43,5,FALSE)</f>
        <v>0.05</v>
      </c>
      <c r="I7" s="121">
        <f>VLOOKUP(D7,'レーティング計算書(OYCRating)'!$D$5:$M$43,6,FALSE)</f>
        <v>0</v>
      </c>
      <c r="J7" s="304">
        <f>VLOOKUP(D7,'レーティング計算書(OYCRating)'!$D$5:$M$43,7,FALSE)</f>
        <v>-0.02</v>
      </c>
      <c r="K7" s="305">
        <f t="shared" si="3"/>
        <v>697.31</v>
      </c>
      <c r="L7" s="306">
        <f t="shared" si="4"/>
        <v>0.860449441424904</v>
      </c>
      <c r="M7" s="118">
        <f>VLOOKUP(D7,'レーティング計算書(OYCRating)'!$D$5:$M$43,10,FALSE)</f>
        <v>0.03</v>
      </c>
      <c r="N7" s="307">
        <f>VLOOKUP(D7,レース着順とタイム!$C$7:$D$43,2,FALSE)</f>
        <v>0.478217592592593</v>
      </c>
      <c r="O7" s="175">
        <f t="shared" si="0"/>
        <v>3518</v>
      </c>
      <c r="P7" s="27">
        <f t="shared" si="1"/>
        <v>3518</v>
      </c>
      <c r="Q7" s="308">
        <f t="shared" si="2"/>
        <v>3120.68158240496</v>
      </c>
      <c r="R7" s="309">
        <f t="shared" si="5"/>
        <v>162.991174014834</v>
      </c>
      <c r="S7" s="310">
        <f t="shared" si="6"/>
        <v>227.580053472363</v>
      </c>
    </row>
    <row r="8" spans="2:19">
      <c r="B8" s="301">
        <v>4</v>
      </c>
      <c r="C8" s="246">
        <v>6</v>
      </c>
      <c r="D8" s="302" t="s">
        <v>20</v>
      </c>
      <c r="E8" s="112" t="str">
        <f>IF(VLOOKUP(D8,'ﾚｰﾃｨﾝｸﾞ計算書(TSF)'!$D$6:$H$63,2,FALSE)=0," ",VLOOKUP(D8,'ﾚｰﾃｨﾝｸﾞ計算書(TSF)'!$D$6:$H$63,2,FALSE))</f>
        <v>4983</v>
      </c>
      <c r="F8" s="112" t="str">
        <f>VLOOKUP(D8,'ﾚｰﾃｨﾝｸﾞ計算書(TSF)'!$D$6:$H$63,3,FALSE)</f>
        <v>J-35s</v>
      </c>
      <c r="G8" s="113">
        <f>VLOOKUP(D8,'レーティング計算書(OYCRating)'!$D$5:$M$43,4,FALSE)</f>
        <v>643</v>
      </c>
      <c r="H8" s="120">
        <f>VLOOKUP(D8,'レーティング計算書(OYCRating)'!$D$5:$M$43,5,FALSE)</f>
        <v>0.06</v>
      </c>
      <c r="I8" s="121">
        <f>VLOOKUP(D8,'レーティング計算書(OYCRating)'!$D$5:$M$43,6,FALSE)</f>
        <v>0</v>
      </c>
      <c r="J8" s="304">
        <f>VLOOKUP(D8,'レーティング計算書(OYCRating)'!$D$5:$M$43,7,FALSE)</f>
        <v>0</v>
      </c>
      <c r="K8" s="305">
        <f>G8+H8*G8+I8*G8+J8*G8</f>
        <v>681.58</v>
      </c>
      <c r="L8" s="306">
        <f>600/K8</f>
        <v>0.880307520760586</v>
      </c>
      <c r="M8" s="118">
        <f>VLOOKUP(D8,'レーティング計算書(OYCRating)'!$D$5:$M$43,10,FALSE)</f>
        <v>0.03</v>
      </c>
      <c r="N8" s="307">
        <f>VLOOKUP(D8,レース着順とタイム!$C$7:$D$43,2,FALSE)</f>
        <v>0.481782407407407</v>
      </c>
      <c r="O8" s="175">
        <f>(N8-$N$3)*86400</f>
        <v>3826</v>
      </c>
      <c r="P8" s="27">
        <f>IF(O8&gt;0,O8,99999999)</f>
        <v>3826</v>
      </c>
      <c r="Q8" s="308">
        <f>P8*L8/(1-M8)</f>
        <v>3472.22327260825</v>
      </c>
      <c r="R8" s="309">
        <f t="shared" si="5"/>
        <v>351.541690203285</v>
      </c>
      <c r="S8" s="310">
        <f t="shared" si="6"/>
        <v>579.121743675648</v>
      </c>
    </row>
    <row r="9" spans="2:19">
      <c r="B9" s="301">
        <v>5</v>
      </c>
      <c r="C9" s="246">
        <v>4</v>
      </c>
      <c r="D9" s="302" t="s">
        <v>16</v>
      </c>
      <c r="E9" s="112" t="str">
        <f>IF(VLOOKUP(D9,'ﾚｰﾃｨﾝｸﾞ計算書(TSF)'!$D$6:$H$63,2,FALSE)=0," ",VLOOKUP(D9,'ﾚｰﾃｨﾝｸﾞ計算書(TSF)'!$D$6:$H$63,2,FALSE))</f>
        <v>6363</v>
      </c>
      <c r="F9" s="112" t="str">
        <f>VLOOKUP(D9,'ﾚｰﾃｨﾝｸﾞ計算書(TSF)'!$D$6:$H$63,3,FALSE)</f>
        <v>Dehler36SQ</v>
      </c>
      <c r="G9" s="113">
        <f>VLOOKUP(D9,'レーティング計算書(OYCRating)'!$D$5:$M$43,4,FALSE)</f>
        <v>640</v>
      </c>
      <c r="H9" s="120">
        <f>VLOOKUP(D9,'レーティング計算書(OYCRating)'!$D$5:$M$43,5,FALSE)</f>
        <v>0.03</v>
      </c>
      <c r="I9" s="121">
        <f>VLOOKUP(D9,'レーティング計算書(OYCRating)'!$D$5:$M$43,6,FALSE)</f>
        <v>0</v>
      </c>
      <c r="J9" s="304">
        <f>VLOOKUP(D9,'レーティング計算書(OYCRating)'!$D$5:$M$43,7,FALSE)</f>
        <v>-0.02</v>
      </c>
      <c r="K9" s="305">
        <f>G9+H9*G9+I9*G9+J9*G9</f>
        <v>646.4</v>
      </c>
      <c r="L9" s="306">
        <f>600/K9</f>
        <v>0.928217821782178</v>
      </c>
      <c r="M9" s="118">
        <f>VLOOKUP(D9,'レーティング計算書(OYCRating)'!$D$5:$M$43,10,FALSE)</f>
        <v>0.03</v>
      </c>
      <c r="N9" s="307">
        <f>VLOOKUP(D9,レース着順とタイム!$C$7:$D$43,2,FALSE)</f>
        <v>0.479803240740741</v>
      </c>
      <c r="O9" s="175">
        <f>(N9-$N$3)*86400</f>
        <v>3655</v>
      </c>
      <c r="P9" s="27">
        <f>IF(O9&gt;0,O9,99999999)</f>
        <v>3655</v>
      </c>
      <c r="Q9" s="308">
        <f>P9*L9/(1-M9)</f>
        <v>3497.56302949883</v>
      </c>
      <c r="R9" s="309">
        <f t="shared" si="5"/>
        <v>25.3397568905798</v>
      </c>
      <c r="S9" s="310">
        <f t="shared" si="6"/>
        <v>604.461500566228</v>
      </c>
    </row>
    <row r="10" spans="2:19">
      <c r="B10" s="301">
        <v>6</v>
      </c>
      <c r="C10" s="246">
        <v>5</v>
      </c>
      <c r="D10" s="302" t="s">
        <v>18</v>
      </c>
      <c r="E10" s="112" t="str">
        <f>IF(VLOOKUP(D10,'ﾚｰﾃｨﾝｸﾞ計算書(TSF)'!$D$6:$H$63,2,FALSE)=0," ",VLOOKUP(D10,'ﾚｰﾃｨﾝｸﾞ計算書(TSF)'!$D$6:$H$63,2,FALSE))</f>
        <v>3903</v>
      </c>
      <c r="F10" s="112" t="str">
        <f>VLOOKUP(D10,'ﾚｰﾃｨﾝｸﾞ計算書(TSF)'!$D$6:$H$63,3,FALSE)</f>
        <v>AZUREE33</v>
      </c>
      <c r="G10" s="113">
        <f>VLOOKUP(D10,'レーティング計算書(OYCRating)'!$D$5:$M$43,4,FALSE)</f>
        <v>633</v>
      </c>
      <c r="H10" s="120">
        <f>VLOOKUP(D10,'レーティング計算書(OYCRating)'!$D$5:$M$43,5,FALSE)</f>
        <v>0.02</v>
      </c>
      <c r="I10" s="121">
        <f>VLOOKUP(D10,'レーティング計算書(OYCRating)'!$D$5:$M$43,6,FALSE)</f>
        <v>0</v>
      </c>
      <c r="J10" s="304">
        <f>VLOOKUP(D10,'レーティング計算書(OYCRating)'!$D$5:$M$43,7,FALSE)</f>
        <v>-0.02</v>
      </c>
      <c r="K10" s="305">
        <f>G10+H10*G10+I10*G10+J10*G10</f>
        <v>633</v>
      </c>
      <c r="L10" s="306">
        <f>600/K10</f>
        <v>0.947867298578199</v>
      </c>
      <c r="M10" s="118">
        <f>VLOOKUP(D10,'レーティング計算書(OYCRating)'!$D$5:$M$43,10,FALSE)</f>
        <v>0.03</v>
      </c>
      <c r="N10" s="307">
        <f>VLOOKUP(D10,レース着順とタイム!$C$7:$D$43,2,FALSE)</f>
        <v>0.479884259259259</v>
      </c>
      <c r="O10" s="175">
        <f>(N10-$N$3)*86400</f>
        <v>3662</v>
      </c>
      <c r="P10" s="27">
        <f>IF(O10&gt;0,O10,99999999)</f>
        <v>3662</v>
      </c>
      <c r="Q10" s="308">
        <f>P10*L10/(1-M10)</f>
        <v>3578.44334782821</v>
      </c>
      <c r="R10" s="309">
        <f t="shared" si="5"/>
        <v>80.8803183293835</v>
      </c>
      <c r="S10" s="310">
        <f t="shared" si="6"/>
        <v>685.341818895612</v>
      </c>
    </row>
    <row r="11" spans="2:19">
      <c r="B11" s="301">
        <v>7</v>
      </c>
      <c r="C11" s="246">
        <v>7</v>
      </c>
      <c r="D11" s="302" t="s">
        <v>26</v>
      </c>
      <c r="E11" s="112" t="str">
        <f>IF(VLOOKUP(D11,'ﾚｰﾃｨﾝｸﾞ計算書(TSF)'!$D$6:$H$63,2,FALSE)=0," ",VLOOKUP(D11,'ﾚｰﾃｨﾝｸﾞ計算書(TSF)'!$D$6:$H$63,2,FALSE))</f>
        <v> </v>
      </c>
      <c r="F11" s="112" t="str">
        <f>VLOOKUP(D11,'ﾚｰﾃｨﾝｸﾞ計算書(TSF)'!$D$6:$H$63,3,FALSE)</f>
        <v>First310 (solid 2p)</v>
      </c>
      <c r="G11" s="113">
        <f>VLOOKUP(D11,'レーティング計算書(OYCRating)'!$D$5:$M$43,4,FALSE)</f>
        <v>680</v>
      </c>
      <c r="H11" s="120">
        <f>VLOOKUP(D11,'レーティング計算書(OYCRating)'!$D$5:$M$43,5,FALSE)</f>
        <v>0.06</v>
      </c>
      <c r="I11" s="121">
        <f>VLOOKUP(D11,'レーティング計算書(OYCRating)'!$D$5:$M$43,6,FALSE)</f>
        <v>0.03</v>
      </c>
      <c r="J11" s="304">
        <f>VLOOKUP(D11,'レーティング計算書(OYCRating)'!$D$5:$M$43,7,FALSE)</f>
        <v>0</v>
      </c>
      <c r="K11" s="305">
        <f t="shared" si="3"/>
        <v>741.2</v>
      </c>
      <c r="L11" s="306">
        <f t="shared" si="4"/>
        <v>0.809498111171074</v>
      </c>
      <c r="M11" s="118">
        <f>VLOOKUP(D11,'レーティング計算書(OYCRating)'!$D$5:$M$43,10,FALSE)</f>
        <v>-0.03</v>
      </c>
      <c r="N11" s="307">
        <f>VLOOKUP(D11,レース着順とタイム!$C$7:$D$43,2,FALSE)</f>
        <v>0.504733796296296</v>
      </c>
      <c r="O11" s="175">
        <f t="shared" si="0"/>
        <v>5809</v>
      </c>
      <c r="P11" s="27">
        <f t="shared" si="1"/>
        <v>5809</v>
      </c>
      <c r="Q11" s="308">
        <f t="shared" si="2"/>
        <v>4565.4121629056</v>
      </c>
      <c r="R11" s="309">
        <f t="shared" si="5"/>
        <v>986.968815077392</v>
      </c>
      <c r="S11" s="310">
        <f t="shared" si="6"/>
        <v>1672.310633973</v>
      </c>
    </row>
    <row r="12" spans="2:19">
      <c r="B12" s="301">
        <v>8</v>
      </c>
      <c r="C12" s="246">
        <v>8</v>
      </c>
      <c r="D12" s="302" t="s">
        <v>29</v>
      </c>
      <c r="E12" s="112" t="str">
        <f>IF(VLOOKUP(D12,'ﾚｰﾃｨﾝｸﾞ計算書(TSF)'!$D$6:$H$63,2,FALSE)=0," ",VLOOKUP(D12,'ﾚｰﾃｨﾝｸﾞ計算書(TSF)'!$D$6:$H$63,2,FALSE))</f>
        <v>JST314</v>
      </c>
      <c r="F12" s="112" t="str">
        <f>VLOOKUP(D12,'ﾚｰﾃｨﾝｸﾞ計算書(TSF)'!$D$6:$H$63,3,FALSE)</f>
        <v>joylack26 P:B</v>
      </c>
      <c r="G12" s="113">
        <f>VLOOKUP(D12,'レーティング計算書(OYCRating)'!$D$5:$M$43,4,FALSE)</f>
        <v>740</v>
      </c>
      <c r="H12" s="120">
        <f>VLOOKUP(D12,'レーティング計算書(OYCRating)'!$D$5:$M$43,5,FALSE)</f>
        <v>0.08</v>
      </c>
      <c r="I12" s="121">
        <f>VLOOKUP(D12,'レーティング計算書(OYCRating)'!$D$5:$M$43,6,FALSE)</f>
        <v>0</v>
      </c>
      <c r="J12" s="304">
        <f>VLOOKUP(D12,'レーティング計算書(OYCRating)'!$D$5:$M$43,7,FALSE)</f>
        <v>0</v>
      </c>
      <c r="K12" s="305">
        <f t="shared" si="3"/>
        <v>799.2</v>
      </c>
      <c r="L12" s="306">
        <f t="shared" si="4"/>
        <v>0.750750750750751</v>
      </c>
      <c r="M12" s="118">
        <f>VLOOKUP(D12,'レーティング計算書(OYCRating)'!$D$5:$M$43,10,FALSE)</f>
        <v>0</v>
      </c>
      <c r="N12" s="307" t="str">
        <f>VLOOKUP(D12,レース着順とタイム!$C$7:$D$43,2,FALSE)</f>
        <v>RET</v>
      </c>
      <c r="O12" s="175" t="e">
        <f t="shared" si="0"/>
        <v>#VALUE!</v>
      </c>
      <c r="P12" s="27"/>
      <c r="Q12" s="308"/>
      <c r="R12" s="309"/>
      <c r="S12" s="310"/>
    </row>
    <row r="13" hidden="1" spans="2:19">
      <c r="B13" s="301">
        <v>9</v>
      </c>
      <c r="C13" s="246">
        <v>9</v>
      </c>
      <c r="D13" s="311"/>
      <c r="E13" s="112" t="e">
        <f>IF(VLOOKUP(D13,'ﾚｰﾃｨﾝｸﾞ計算書(TSF)'!$D$6:$H$63,2,FALSE)=0," ",VLOOKUP(D13,'ﾚｰﾃｨﾝｸﾞ計算書(TSF)'!$D$6:$H$63,2,FALSE))</f>
        <v>#N/A</v>
      </c>
      <c r="F13" s="112" t="e">
        <f>VLOOKUP(D13,'ﾚｰﾃｨﾝｸﾞ計算書(TSF)'!$D$6:$H$63,3,FALSE)</f>
        <v>#N/A</v>
      </c>
      <c r="G13" s="113">
        <f>VLOOKUP(D13,'レーティング計算書(OYCRating)'!$D$5:$M$43,4,FALSE)</f>
        <v>0</v>
      </c>
      <c r="H13" s="120">
        <f>VLOOKUP(D13,'レーティング計算書(OYCRating)'!$D$5:$M$43,5,FALSE)</f>
        <v>0</v>
      </c>
      <c r="I13" s="121">
        <f>VLOOKUP(D13,'レーティング計算書(OYCRating)'!$D$5:$M$43,6,FALSE)</f>
        <v>0</v>
      </c>
      <c r="J13" s="304">
        <f>VLOOKUP(D13,'レーティング計算書(OYCRating)'!$D$5:$M$43,7,FALSE)</f>
        <v>0</v>
      </c>
      <c r="K13" s="305">
        <f t="shared" si="3"/>
        <v>0</v>
      </c>
      <c r="L13" s="306" t="e">
        <f t="shared" si="4"/>
        <v>#DIV/0!</v>
      </c>
      <c r="M13" s="118">
        <f>VLOOKUP(D13,'レーティング計算書(OYCRating)'!$D$5:$M$43,10,FALSE)</f>
        <v>0</v>
      </c>
      <c r="N13" s="307" t="e">
        <f>VLOOKUP(D13,レース着順とタイム!$C$7:$D$43,2,FALSE)</f>
        <v>#N/A</v>
      </c>
      <c r="O13" s="175" t="e">
        <f t="shared" si="0"/>
        <v>#N/A</v>
      </c>
      <c r="P13" s="27" t="e">
        <f t="shared" si="1"/>
        <v>#N/A</v>
      </c>
      <c r="Q13" s="308" t="e">
        <f t="shared" si="2"/>
        <v>#N/A</v>
      </c>
      <c r="R13" s="309" t="e">
        <f t="shared" si="5"/>
        <v>#N/A</v>
      </c>
      <c r="S13" s="310" t="e">
        <f t="shared" si="6"/>
        <v>#N/A</v>
      </c>
    </row>
    <row r="14" hidden="1" spans="2:19">
      <c r="B14" s="301">
        <v>10</v>
      </c>
      <c r="C14" s="246">
        <v>10</v>
      </c>
      <c r="D14" s="311"/>
      <c r="E14" s="112" t="e">
        <f>IF(VLOOKUP(D14,'ﾚｰﾃｨﾝｸﾞ計算書(TSF)'!$D$6:$H$63,2,FALSE)=0," ",VLOOKUP(D14,'ﾚｰﾃｨﾝｸﾞ計算書(TSF)'!$D$6:$H$63,2,FALSE))</f>
        <v>#N/A</v>
      </c>
      <c r="F14" s="112" t="e">
        <f>VLOOKUP(D14,'ﾚｰﾃｨﾝｸﾞ計算書(TSF)'!$D$6:$H$63,3,FALSE)</f>
        <v>#N/A</v>
      </c>
      <c r="G14" s="113">
        <f>VLOOKUP(D14,'レーティング計算書(OYCRating)'!$D$5:$M$43,4,FALSE)</f>
        <v>0</v>
      </c>
      <c r="H14" s="120">
        <f>VLOOKUP(D14,'レーティング計算書(OYCRating)'!$D$5:$M$43,5,FALSE)</f>
        <v>0</v>
      </c>
      <c r="I14" s="121">
        <f>VLOOKUP(D14,'レーティング計算書(OYCRating)'!$D$5:$M$43,6,FALSE)</f>
        <v>0</v>
      </c>
      <c r="J14" s="304">
        <f>VLOOKUP(D14,'レーティング計算書(OYCRating)'!$D$5:$M$43,7,FALSE)</f>
        <v>0</v>
      </c>
      <c r="K14" s="305">
        <f t="shared" si="3"/>
        <v>0</v>
      </c>
      <c r="L14" s="306" t="e">
        <f t="shared" si="4"/>
        <v>#DIV/0!</v>
      </c>
      <c r="M14" s="118">
        <f>VLOOKUP(D14,'レーティング計算書(OYCRating)'!$D$5:$M$43,10,FALSE)</f>
        <v>0</v>
      </c>
      <c r="N14" s="307" t="e">
        <f>VLOOKUP(D14,レース着順とタイム!$C$7:$D$43,2,FALSE)</f>
        <v>#N/A</v>
      </c>
      <c r="O14" s="175" t="e">
        <f t="shared" si="0"/>
        <v>#N/A</v>
      </c>
      <c r="P14" s="27" t="e">
        <f t="shared" si="1"/>
        <v>#N/A</v>
      </c>
      <c r="Q14" s="308" t="e">
        <f t="shared" si="2"/>
        <v>#N/A</v>
      </c>
      <c r="R14" s="309" t="e">
        <f t="shared" si="5"/>
        <v>#N/A</v>
      </c>
      <c r="S14" s="310" t="e">
        <f t="shared" si="6"/>
        <v>#N/A</v>
      </c>
    </row>
    <row r="15" hidden="1" spans="2:19">
      <c r="B15" s="301">
        <v>11</v>
      </c>
      <c r="C15" s="246">
        <v>11</v>
      </c>
      <c r="D15" s="311"/>
      <c r="E15" s="112" t="e">
        <f>IF(VLOOKUP(D15,'ﾚｰﾃｨﾝｸﾞ計算書(TSF)'!$D$6:$H$63,2,FALSE)=0," ",VLOOKUP(D15,'ﾚｰﾃｨﾝｸﾞ計算書(TSF)'!$D$6:$H$63,2,FALSE))</f>
        <v>#N/A</v>
      </c>
      <c r="F15" s="112" t="e">
        <f>VLOOKUP(D15,'ﾚｰﾃｨﾝｸﾞ計算書(TSF)'!$D$6:$H$63,3,FALSE)</f>
        <v>#N/A</v>
      </c>
      <c r="G15" s="113">
        <f>VLOOKUP(D15,'レーティング計算書(OYCRating)'!$D$5:$M$43,4,FALSE)</f>
        <v>0</v>
      </c>
      <c r="H15" s="120">
        <f>VLOOKUP(D15,'レーティング計算書(OYCRating)'!$D$5:$M$43,5,FALSE)</f>
        <v>0</v>
      </c>
      <c r="I15" s="121">
        <f>VLOOKUP(D15,'レーティング計算書(OYCRating)'!$D$5:$M$43,6,FALSE)</f>
        <v>0</v>
      </c>
      <c r="J15" s="304">
        <f>VLOOKUP(D15,'レーティング計算書(OYCRating)'!$D$5:$M$43,7,FALSE)</f>
        <v>0</v>
      </c>
      <c r="K15" s="305">
        <f t="shared" si="3"/>
        <v>0</v>
      </c>
      <c r="L15" s="306" t="e">
        <f t="shared" si="4"/>
        <v>#DIV/0!</v>
      </c>
      <c r="M15" s="118">
        <f>VLOOKUP(D15,'レーティング計算書(OYCRating)'!$D$5:$M$43,10,FALSE)</f>
        <v>0</v>
      </c>
      <c r="N15" s="307" t="e">
        <f>VLOOKUP(D15,レース着順とタイム!$C$7:$D$43,2,FALSE)</f>
        <v>#N/A</v>
      </c>
      <c r="O15" s="175" t="e">
        <f t="shared" si="0"/>
        <v>#N/A</v>
      </c>
      <c r="P15" s="27" t="e">
        <f t="shared" si="1"/>
        <v>#N/A</v>
      </c>
      <c r="Q15" s="308" t="e">
        <f t="shared" si="2"/>
        <v>#N/A</v>
      </c>
      <c r="R15" s="309" t="e">
        <f t="shared" si="5"/>
        <v>#N/A</v>
      </c>
      <c r="S15" s="310" t="e">
        <f t="shared" si="6"/>
        <v>#N/A</v>
      </c>
    </row>
    <row r="16" hidden="1" spans="2:19">
      <c r="B16" s="301">
        <v>12</v>
      </c>
      <c r="C16" s="246">
        <v>12</v>
      </c>
      <c r="D16" s="311"/>
      <c r="E16" s="112" t="e">
        <f>IF(VLOOKUP(D16,'ﾚｰﾃｨﾝｸﾞ計算書(TSF)'!$D$6:$H$63,2,FALSE)=0," ",VLOOKUP(D16,'ﾚｰﾃｨﾝｸﾞ計算書(TSF)'!$D$6:$H$63,2,FALSE))</f>
        <v>#N/A</v>
      </c>
      <c r="F16" s="112" t="e">
        <f>VLOOKUP(D16,'ﾚｰﾃｨﾝｸﾞ計算書(TSF)'!$D$6:$H$63,3,FALSE)</f>
        <v>#N/A</v>
      </c>
      <c r="G16" s="113">
        <f>VLOOKUP(D16,'レーティング計算書(OYCRating)'!$D$5:$M$43,4,FALSE)</f>
        <v>0</v>
      </c>
      <c r="H16" s="120">
        <f>VLOOKUP(D16,'レーティング計算書(OYCRating)'!$D$5:$M$43,5,FALSE)</f>
        <v>0</v>
      </c>
      <c r="I16" s="121">
        <f>VLOOKUP(D16,'レーティング計算書(OYCRating)'!$D$5:$M$43,6,FALSE)</f>
        <v>0</v>
      </c>
      <c r="J16" s="304">
        <f>VLOOKUP(D16,'レーティング計算書(OYCRating)'!$D$5:$M$43,7,FALSE)</f>
        <v>0</v>
      </c>
      <c r="K16" s="305">
        <f t="shared" si="3"/>
        <v>0</v>
      </c>
      <c r="L16" s="306" t="e">
        <f t="shared" si="4"/>
        <v>#DIV/0!</v>
      </c>
      <c r="M16" s="118">
        <f>VLOOKUP(D16,'レーティング計算書(OYCRating)'!$D$5:$M$43,10,FALSE)</f>
        <v>0</v>
      </c>
      <c r="N16" s="307" t="e">
        <f>VLOOKUP(D16,レース着順とタイム!$C$7:$D$43,2,FALSE)</f>
        <v>#N/A</v>
      </c>
      <c r="O16" s="175" t="e">
        <f t="shared" si="0"/>
        <v>#N/A</v>
      </c>
      <c r="P16" s="27" t="e">
        <f t="shared" si="1"/>
        <v>#N/A</v>
      </c>
      <c r="Q16" s="308" t="e">
        <f t="shared" si="2"/>
        <v>#N/A</v>
      </c>
      <c r="R16" s="309" t="e">
        <f t="shared" si="5"/>
        <v>#N/A</v>
      </c>
      <c r="S16" s="310" t="e">
        <f t="shared" si="6"/>
        <v>#N/A</v>
      </c>
    </row>
    <row r="17" hidden="1" spans="2:19">
      <c r="B17" s="301">
        <v>13</v>
      </c>
      <c r="C17" s="246">
        <v>13</v>
      </c>
      <c r="D17" s="311"/>
      <c r="E17" s="112" t="e">
        <f>IF(VLOOKUP(D17,'ﾚｰﾃｨﾝｸﾞ計算書(TSF)'!$D$6:$H$63,2,FALSE)=0," ",VLOOKUP(D17,'ﾚｰﾃｨﾝｸﾞ計算書(TSF)'!$D$6:$H$63,2,FALSE))</f>
        <v>#N/A</v>
      </c>
      <c r="F17" s="112" t="e">
        <f>VLOOKUP(D17,'ﾚｰﾃｨﾝｸﾞ計算書(TSF)'!$D$6:$H$63,3,FALSE)</f>
        <v>#N/A</v>
      </c>
      <c r="G17" s="113">
        <f>VLOOKUP(D17,'レーティング計算書(OYCRating)'!$D$5:$M$43,4,FALSE)</f>
        <v>0</v>
      </c>
      <c r="H17" s="120">
        <f>VLOOKUP(D17,'レーティング計算書(OYCRating)'!$D$5:$M$43,5,FALSE)</f>
        <v>0</v>
      </c>
      <c r="I17" s="121">
        <f>VLOOKUP(D17,'レーティング計算書(OYCRating)'!$D$5:$M$43,6,FALSE)</f>
        <v>0</v>
      </c>
      <c r="J17" s="304">
        <f>VLOOKUP(D17,'レーティング計算書(OYCRating)'!$D$5:$M$43,7,FALSE)</f>
        <v>0</v>
      </c>
      <c r="K17" s="305">
        <f t="shared" si="3"/>
        <v>0</v>
      </c>
      <c r="L17" s="306" t="e">
        <f t="shared" si="4"/>
        <v>#DIV/0!</v>
      </c>
      <c r="M17" s="118">
        <f>VLOOKUP(D17,'レーティング計算書(OYCRating)'!$D$5:$M$43,10,FALSE)</f>
        <v>0</v>
      </c>
      <c r="N17" s="307" t="e">
        <f>VLOOKUP(D17,レース着順とタイム!$C$7:$D$43,2,FALSE)</f>
        <v>#N/A</v>
      </c>
      <c r="O17" s="175" t="e">
        <f t="shared" ref="O17:O41" si="7">(N17-$N$3)*86400</f>
        <v>#N/A</v>
      </c>
      <c r="P17" s="27" t="e">
        <f t="shared" ref="P17:P41" si="8">IF(O17&gt;0,O17,99999999)</f>
        <v>#N/A</v>
      </c>
      <c r="Q17" s="308" t="e">
        <f t="shared" ref="Q17:Q41" si="9">P17*L17/(1-M17)</f>
        <v>#N/A</v>
      </c>
      <c r="R17" s="309" t="e">
        <f t="shared" ref="R17:R41" si="10">IF(Q17=0,"-",Q17-Q16)</f>
        <v>#N/A</v>
      </c>
      <c r="S17" s="310" t="e">
        <f t="shared" ref="S17:S41" si="11">IF(Q17=0,"-",Q17-$Q$5)</f>
        <v>#N/A</v>
      </c>
    </row>
    <row r="18" hidden="1" spans="2:19">
      <c r="B18" s="301">
        <v>14</v>
      </c>
      <c r="C18" s="246">
        <v>14</v>
      </c>
      <c r="D18" s="311"/>
      <c r="E18" s="112" t="e">
        <f>IF(VLOOKUP(D18,'ﾚｰﾃｨﾝｸﾞ計算書(TSF)'!$D$6:$H$63,2,FALSE)=0," ",VLOOKUP(D18,'ﾚｰﾃｨﾝｸﾞ計算書(TSF)'!$D$6:$H$63,2,FALSE))</f>
        <v>#N/A</v>
      </c>
      <c r="F18" s="112" t="e">
        <f>VLOOKUP(D18,'ﾚｰﾃｨﾝｸﾞ計算書(TSF)'!$D$6:$H$63,3,FALSE)</f>
        <v>#N/A</v>
      </c>
      <c r="G18" s="113">
        <f>VLOOKUP(D18,'レーティング計算書(OYCRating)'!$D$5:$M$43,4,FALSE)</f>
        <v>0</v>
      </c>
      <c r="H18" s="120">
        <f>VLOOKUP(D18,'レーティング計算書(OYCRating)'!$D$5:$M$43,5,FALSE)</f>
        <v>0</v>
      </c>
      <c r="I18" s="121">
        <f>VLOOKUP(D18,'レーティング計算書(OYCRating)'!$D$5:$M$43,6,FALSE)</f>
        <v>0</v>
      </c>
      <c r="J18" s="304">
        <f>VLOOKUP(D18,'レーティング計算書(OYCRating)'!$D$5:$M$43,7,FALSE)</f>
        <v>0</v>
      </c>
      <c r="K18" s="305">
        <f t="shared" si="3"/>
        <v>0</v>
      </c>
      <c r="L18" s="306" t="e">
        <f t="shared" si="4"/>
        <v>#DIV/0!</v>
      </c>
      <c r="M18" s="118">
        <f>VLOOKUP(D18,'レーティング計算書(OYCRating)'!$D$5:$M$43,10,FALSE)</f>
        <v>0</v>
      </c>
      <c r="N18" s="307" t="e">
        <f>VLOOKUP(D18,レース着順とタイム!$C$7:$D$43,2,FALSE)</f>
        <v>#N/A</v>
      </c>
      <c r="O18" s="175" t="e">
        <f t="shared" si="7"/>
        <v>#N/A</v>
      </c>
      <c r="P18" s="27" t="e">
        <f t="shared" si="8"/>
        <v>#N/A</v>
      </c>
      <c r="Q18" s="308" t="e">
        <f t="shared" si="9"/>
        <v>#N/A</v>
      </c>
      <c r="R18" s="309" t="e">
        <f t="shared" si="10"/>
        <v>#N/A</v>
      </c>
      <c r="S18" s="310" t="e">
        <f t="shared" si="11"/>
        <v>#N/A</v>
      </c>
    </row>
    <row r="19" hidden="1" spans="2:19">
      <c r="B19" s="301">
        <v>15</v>
      </c>
      <c r="C19" s="246">
        <v>15</v>
      </c>
      <c r="D19" s="311"/>
      <c r="E19" s="112" t="e">
        <f>IF(VLOOKUP(D19,'ﾚｰﾃｨﾝｸﾞ計算書(TSF)'!$D$6:$H$63,2,FALSE)=0," ",VLOOKUP(D19,'ﾚｰﾃｨﾝｸﾞ計算書(TSF)'!$D$6:$H$63,2,FALSE))</f>
        <v>#N/A</v>
      </c>
      <c r="F19" s="112" t="e">
        <f>VLOOKUP(D19,'ﾚｰﾃｨﾝｸﾞ計算書(TSF)'!$D$6:$H$63,3,FALSE)</f>
        <v>#N/A</v>
      </c>
      <c r="G19" s="113">
        <f>VLOOKUP(D19,'レーティング計算書(OYCRating)'!$D$5:$M$43,4,FALSE)</f>
        <v>0</v>
      </c>
      <c r="H19" s="120">
        <f>VLOOKUP(D19,'レーティング計算書(OYCRating)'!$D$5:$M$43,5,FALSE)</f>
        <v>0</v>
      </c>
      <c r="I19" s="121">
        <f>VLOOKUP(D19,'レーティング計算書(OYCRating)'!$D$5:$M$43,6,FALSE)</f>
        <v>0</v>
      </c>
      <c r="J19" s="304">
        <f>VLOOKUP(D19,'レーティング計算書(OYCRating)'!$D$5:$M$43,7,FALSE)</f>
        <v>0</v>
      </c>
      <c r="K19" s="305">
        <f t="shared" si="3"/>
        <v>0</v>
      </c>
      <c r="L19" s="306" t="e">
        <f t="shared" si="4"/>
        <v>#DIV/0!</v>
      </c>
      <c r="M19" s="118">
        <f>VLOOKUP(D19,'レーティング計算書(OYCRating)'!$D$5:$M$43,10,FALSE)</f>
        <v>0</v>
      </c>
      <c r="N19" s="307" t="e">
        <f>VLOOKUP(D19,レース着順とタイム!$C$7:$D$43,2,FALSE)</f>
        <v>#N/A</v>
      </c>
      <c r="O19" s="175" t="e">
        <f t="shared" si="7"/>
        <v>#N/A</v>
      </c>
      <c r="P19" s="27" t="e">
        <f t="shared" si="8"/>
        <v>#N/A</v>
      </c>
      <c r="Q19" s="308" t="e">
        <f t="shared" si="9"/>
        <v>#N/A</v>
      </c>
      <c r="R19" s="309" t="e">
        <f t="shared" si="10"/>
        <v>#N/A</v>
      </c>
      <c r="S19" s="310" t="e">
        <f t="shared" si="11"/>
        <v>#N/A</v>
      </c>
    </row>
    <row r="20" hidden="1" spans="2:19">
      <c r="B20" s="301">
        <v>16</v>
      </c>
      <c r="C20" s="246">
        <v>16</v>
      </c>
      <c r="D20" s="311"/>
      <c r="E20" s="112" t="e">
        <f>IF(VLOOKUP(D20,'ﾚｰﾃｨﾝｸﾞ計算書(TSF)'!$D$6:$H$63,2,FALSE)=0," ",VLOOKUP(D20,'ﾚｰﾃｨﾝｸﾞ計算書(TSF)'!$D$6:$H$63,2,FALSE))</f>
        <v>#N/A</v>
      </c>
      <c r="F20" s="112" t="e">
        <f>VLOOKUP(D20,'ﾚｰﾃｨﾝｸﾞ計算書(TSF)'!$D$6:$H$63,3,FALSE)</f>
        <v>#N/A</v>
      </c>
      <c r="G20" s="113">
        <f>VLOOKUP(D20,'レーティング計算書(OYCRating)'!$D$5:$M$43,4,FALSE)</f>
        <v>0</v>
      </c>
      <c r="H20" s="120">
        <f>VLOOKUP(D20,'レーティング計算書(OYCRating)'!$D$5:$M$43,5,FALSE)</f>
        <v>0</v>
      </c>
      <c r="I20" s="121">
        <f>VLOOKUP(D20,'レーティング計算書(OYCRating)'!$D$5:$M$43,6,FALSE)</f>
        <v>0</v>
      </c>
      <c r="J20" s="304">
        <f>VLOOKUP(D20,'レーティング計算書(OYCRating)'!$D$5:$M$43,7,FALSE)</f>
        <v>0</v>
      </c>
      <c r="K20" s="305">
        <f t="shared" si="3"/>
        <v>0</v>
      </c>
      <c r="L20" s="306" t="e">
        <f t="shared" si="4"/>
        <v>#DIV/0!</v>
      </c>
      <c r="M20" s="118">
        <f>VLOOKUP(D20,'レーティング計算書(OYCRating)'!$D$5:$M$43,10,FALSE)</f>
        <v>0</v>
      </c>
      <c r="N20" s="307" t="e">
        <f>VLOOKUP(D20,レース着順とタイム!$C$7:$D$43,2,FALSE)</f>
        <v>#N/A</v>
      </c>
      <c r="O20" s="175" t="e">
        <f t="shared" si="7"/>
        <v>#N/A</v>
      </c>
      <c r="P20" s="27" t="e">
        <f t="shared" si="8"/>
        <v>#N/A</v>
      </c>
      <c r="Q20" s="308" t="e">
        <f t="shared" si="9"/>
        <v>#N/A</v>
      </c>
      <c r="R20" s="309" t="e">
        <f t="shared" si="10"/>
        <v>#N/A</v>
      </c>
      <c r="S20" s="310" t="e">
        <f t="shared" si="11"/>
        <v>#N/A</v>
      </c>
    </row>
    <row r="21" hidden="1" spans="2:19">
      <c r="B21" s="301">
        <v>17</v>
      </c>
      <c r="C21" s="246">
        <v>17</v>
      </c>
      <c r="D21" s="311"/>
      <c r="E21" s="112" t="e">
        <f>IF(VLOOKUP(D21,'ﾚｰﾃｨﾝｸﾞ計算書(TSF)'!$D$6:$H$63,2,FALSE)=0," ",VLOOKUP(D21,'ﾚｰﾃｨﾝｸﾞ計算書(TSF)'!$D$6:$H$63,2,FALSE))</f>
        <v>#N/A</v>
      </c>
      <c r="F21" s="112" t="e">
        <f>VLOOKUP(D21,'ﾚｰﾃｨﾝｸﾞ計算書(TSF)'!$D$6:$H$63,3,FALSE)</f>
        <v>#N/A</v>
      </c>
      <c r="G21" s="113">
        <f>VLOOKUP(D21,'レーティング計算書(OYCRating)'!$D$5:$M$43,4,FALSE)</f>
        <v>0</v>
      </c>
      <c r="H21" s="120">
        <f>VLOOKUP(D21,'レーティング計算書(OYCRating)'!$D$5:$M$43,5,FALSE)</f>
        <v>0</v>
      </c>
      <c r="I21" s="121">
        <f>VLOOKUP(D21,'レーティング計算書(OYCRating)'!$D$5:$M$43,6,FALSE)</f>
        <v>0</v>
      </c>
      <c r="J21" s="304">
        <f>VLOOKUP(D21,'レーティング計算書(OYCRating)'!$D$5:$M$43,7,FALSE)</f>
        <v>0</v>
      </c>
      <c r="K21" s="305">
        <f t="shared" si="3"/>
        <v>0</v>
      </c>
      <c r="L21" s="306" t="e">
        <f t="shared" si="4"/>
        <v>#DIV/0!</v>
      </c>
      <c r="M21" s="118">
        <f>VLOOKUP(D21,'レーティング計算書(OYCRating)'!$D$5:$M$43,10,FALSE)</f>
        <v>0</v>
      </c>
      <c r="N21" s="307" t="e">
        <f>VLOOKUP(D21,レース着順とタイム!$C$7:$D$43,2,FALSE)</f>
        <v>#N/A</v>
      </c>
      <c r="O21" s="175" t="e">
        <f t="shared" si="7"/>
        <v>#N/A</v>
      </c>
      <c r="P21" s="27" t="e">
        <f t="shared" si="8"/>
        <v>#N/A</v>
      </c>
      <c r="Q21" s="308" t="e">
        <f t="shared" si="9"/>
        <v>#N/A</v>
      </c>
      <c r="R21" s="309" t="e">
        <f t="shared" si="10"/>
        <v>#N/A</v>
      </c>
      <c r="S21" s="310" t="e">
        <f t="shared" si="11"/>
        <v>#N/A</v>
      </c>
    </row>
    <row r="22" hidden="1" spans="2:19">
      <c r="B22" s="301">
        <v>18</v>
      </c>
      <c r="C22" s="246">
        <v>18</v>
      </c>
      <c r="D22" s="311"/>
      <c r="E22" s="112" t="e">
        <f>IF(VLOOKUP(D22,'ﾚｰﾃｨﾝｸﾞ計算書(TSF)'!$D$6:$H$63,2,FALSE)=0," ",VLOOKUP(D22,'ﾚｰﾃｨﾝｸﾞ計算書(TSF)'!$D$6:$H$63,2,FALSE))</f>
        <v>#N/A</v>
      </c>
      <c r="F22" s="112" t="e">
        <f>VLOOKUP(D22,'ﾚｰﾃｨﾝｸﾞ計算書(TSF)'!$D$6:$H$63,3,FALSE)</f>
        <v>#N/A</v>
      </c>
      <c r="G22" s="113">
        <f>VLOOKUP(D22,'レーティング計算書(OYCRating)'!$D$5:$M$43,4,FALSE)</f>
        <v>0</v>
      </c>
      <c r="H22" s="120">
        <f>VLOOKUP(D22,'レーティング計算書(OYCRating)'!$D$5:$M$43,5,FALSE)</f>
        <v>0</v>
      </c>
      <c r="I22" s="121">
        <f>VLOOKUP(D22,'レーティング計算書(OYCRating)'!$D$5:$M$43,6,FALSE)</f>
        <v>0</v>
      </c>
      <c r="J22" s="304">
        <f>VLOOKUP(D22,'レーティング計算書(OYCRating)'!$D$5:$M$43,7,FALSE)</f>
        <v>0</v>
      </c>
      <c r="K22" s="305">
        <f t="shared" si="3"/>
        <v>0</v>
      </c>
      <c r="L22" s="306" t="e">
        <f t="shared" si="4"/>
        <v>#DIV/0!</v>
      </c>
      <c r="M22" s="118">
        <f>VLOOKUP(D22,'レーティング計算書(OYCRating)'!$D$5:$M$43,10,FALSE)</f>
        <v>0</v>
      </c>
      <c r="N22" s="307" t="e">
        <f>VLOOKUP(D22,レース着順とタイム!$C$7:$D$43,2,FALSE)</f>
        <v>#N/A</v>
      </c>
      <c r="O22" s="175" t="e">
        <f t="shared" si="7"/>
        <v>#N/A</v>
      </c>
      <c r="P22" s="27" t="e">
        <f t="shared" si="8"/>
        <v>#N/A</v>
      </c>
      <c r="Q22" s="308" t="e">
        <f t="shared" si="9"/>
        <v>#N/A</v>
      </c>
      <c r="R22" s="309" t="e">
        <f t="shared" si="10"/>
        <v>#N/A</v>
      </c>
      <c r="S22" s="310" t="e">
        <f t="shared" si="11"/>
        <v>#N/A</v>
      </c>
    </row>
    <row r="23" hidden="1" spans="2:19">
      <c r="B23" s="301">
        <v>19</v>
      </c>
      <c r="C23" s="246">
        <v>19</v>
      </c>
      <c r="D23" s="311"/>
      <c r="E23" s="112" t="e">
        <f>IF(VLOOKUP(D23,'ﾚｰﾃｨﾝｸﾞ計算書(TSF)'!$D$6:$H$63,2,FALSE)=0," ",VLOOKUP(D23,'ﾚｰﾃｨﾝｸﾞ計算書(TSF)'!$D$6:$H$63,2,FALSE))</f>
        <v>#N/A</v>
      </c>
      <c r="F23" s="112" t="e">
        <f>VLOOKUP(D23,'ﾚｰﾃｨﾝｸﾞ計算書(TSF)'!$D$6:$H$63,3,FALSE)</f>
        <v>#N/A</v>
      </c>
      <c r="G23" s="113">
        <f>VLOOKUP(D23,'レーティング計算書(OYCRating)'!$D$5:$M$43,4,FALSE)</f>
        <v>0</v>
      </c>
      <c r="H23" s="120">
        <f>VLOOKUP(D23,'レーティング計算書(OYCRating)'!$D$5:$M$43,5,FALSE)</f>
        <v>0</v>
      </c>
      <c r="I23" s="121">
        <f>VLOOKUP(D23,'レーティング計算書(OYCRating)'!$D$5:$M$43,6,FALSE)</f>
        <v>0</v>
      </c>
      <c r="J23" s="304">
        <f>VLOOKUP(D23,'レーティング計算書(OYCRating)'!$D$5:$M$43,7,FALSE)</f>
        <v>0</v>
      </c>
      <c r="K23" s="305">
        <f t="shared" si="3"/>
        <v>0</v>
      </c>
      <c r="L23" s="306" t="e">
        <f t="shared" si="4"/>
        <v>#DIV/0!</v>
      </c>
      <c r="M23" s="118">
        <f>VLOOKUP(D23,'レーティング計算書(OYCRating)'!$D$5:$M$43,10,FALSE)</f>
        <v>0</v>
      </c>
      <c r="N23" s="307" t="e">
        <f>VLOOKUP(D23,レース着順とタイム!$C$7:$D$43,2,FALSE)</f>
        <v>#N/A</v>
      </c>
      <c r="O23" s="175" t="e">
        <f t="shared" si="7"/>
        <v>#N/A</v>
      </c>
      <c r="P23" s="27" t="e">
        <f t="shared" si="8"/>
        <v>#N/A</v>
      </c>
      <c r="Q23" s="308" t="e">
        <f t="shared" si="9"/>
        <v>#N/A</v>
      </c>
      <c r="R23" s="309" t="e">
        <f t="shared" si="10"/>
        <v>#N/A</v>
      </c>
      <c r="S23" s="310" t="e">
        <f t="shared" si="11"/>
        <v>#N/A</v>
      </c>
    </row>
    <row r="24" hidden="1" spans="2:19">
      <c r="B24" s="301">
        <v>20</v>
      </c>
      <c r="C24" s="246">
        <v>20</v>
      </c>
      <c r="D24" s="311"/>
      <c r="E24" s="112" t="e">
        <f>IF(VLOOKUP(D24,'ﾚｰﾃｨﾝｸﾞ計算書(TSF)'!$D$6:$H$63,2,FALSE)=0," ",VLOOKUP(D24,'ﾚｰﾃｨﾝｸﾞ計算書(TSF)'!$D$6:$H$63,2,FALSE))</f>
        <v>#N/A</v>
      </c>
      <c r="F24" s="112" t="e">
        <f>VLOOKUP(D24,'ﾚｰﾃｨﾝｸﾞ計算書(TSF)'!$D$6:$H$63,3,FALSE)</f>
        <v>#N/A</v>
      </c>
      <c r="G24" s="113">
        <f>VLOOKUP(D24,'レーティング計算書(OYCRating)'!$D$5:$M$43,4,FALSE)</f>
        <v>0</v>
      </c>
      <c r="H24" s="120">
        <f>VLOOKUP(D24,'レーティング計算書(OYCRating)'!$D$5:$M$43,5,FALSE)</f>
        <v>0</v>
      </c>
      <c r="I24" s="121">
        <f>VLOOKUP(D24,'レーティング計算書(OYCRating)'!$D$5:$M$43,6,FALSE)</f>
        <v>0</v>
      </c>
      <c r="J24" s="304">
        <f>VLOOKUP(D24,'レーティング計算書(OYCRating)'!$D$5:$M$43,7,FALSE)</f>
        <v>0</v>
      </c>
      <c r="K24" s="305">
        <f t="shared" si="3"/>
        <v>0</v>
      </c>
      <c r="L24" s="306" t="e">
        <f t="shared" si="4"/>
        <v>#DIV/0!</v>
      </c>
      <c r="M24" s="118">
        <f>VLOOKUP(D24,'レーティング計算書(OYCRating)'!$D$5:$M$43,10,FALSE)</f>
        <v>0</v>
      </c>
      <c r="N24" s="307" t="e">
        <f>VLOOKUP(D24,レース着順とタイム!$C$7:$D$43,2,FALSE)</f>
        <v>#N/A</v>
      </c>
      <c r="O24" s="175" t="e">
        <f t="shared" si="7"/>
        <v>#N/A</v>
      </c>
      <c r="P24" s="27" t="e">
        <f t="shared" si="8"/>
        <v>#N/A</v>
      </c>
      <c r="Q24" s="308" t="e">
        <f t="shared" si="9"/>
        <v>#N/A</v>
      </c>
      <c r="R24" s="309" t="e">
        <f t="shared" si="10"/>
        <v>#N/A</v>
      </c>
      <c r="S24" s="310" t="e">
        <f t="shared" si="11"/>
        <v>#N/A</v>
      </c>
    </row>
    <row r="25" hidden="1" spans="2:19">
      <c r="B25" s="301">
        <v>21</v>
      </c>
      <c r="C25" s="246">
        <v>21</v>
      </c>
      <c r="D25" s="311"/>
      <c r="E25" s="112" t="e">
        <f>IF(VLOOKUP(D25,'ﾚｰﾃｨﾝｸﾞ計算書(TSF)'!$D$6:$H$63,2,FALSE)=0," ",VLOOKUP(D25,'ﾚｰﾃｨﾝｸﾞ計算書(TSF)'!$D$6:$H$63,2,FALSE))</f>
        <v>#N/A</v>
      </c>
      <c r="F25" s="112" t="e">
        <f>VLOOKUP(D25,'ﾚｰﾃｨﾝｸﾞ計算書(TSF)'!$D$6:$H$63,3,FALSE)</f>
        <v>#N/A</v>
      </c>
      <c r="G25" s="113">
        <f>VLOOKUP(D25,'レーティング計算書(OYCRating)'!$D$5:$M$43,4,FALSE)</f>
        <v>0</v>
      </c>
      <c r="H25" s="120">
        <f>VLOOKUP(D25,'レーティング計算書(OYCRating)'!$D$5:$M$43,5,FALSE)</f>
        <v>0</v>
      </c>
      <c r="I25" s="121">
        <f>VLOOKUP(D25,'レーティング計算書(OYCRating)'!$D$5:$M$43,6,FALSE)</f>
        <v>0</v>
      </c>
      <c r="J25" s="304">
        <f>VLOOKUP(D25,'レーティング計算書(OYCRating)'!$D$5:$M$43,7,FALSE)</f>
        <v>0</v>
      </c>
      <c r="K25" s="305">
        <f t="shared" si="3"/>
        <v>0</v>
      </c>
      <c r="L25" s="306" t="e">
        <f t="shared" si="4"/>
        <v>#DIV/0!</v>
      </c>
      <c r="M25" s="118">
        <f>VLOOKUP(D25,'レーティング計算書(OYCRating)'!$D$5:$M$43,10,FALSE)</f>
        <v>0</v>
      </c>
      <c r="N25" s="307" t="e">
        <f>VLOOKUP(D25,レース着順とタイム!$C$7:$D$43,2,FALSE)</f>
        <v>#N/A</v>
      </c>
      <c r="O25" s="175" t="e">
        <f t="shared" si="7"/>
        <v>#N/A</v>
      </c>
      <c r="P25" s="27" t="e">
        <f t="shared" si="8"/>
        <v>#N/A</v>
      </c>
      <c r="Q25" s="308" t="e">
        <f t="shared" si="9"/>
        <v>#N/A</v>
      </c>
      <c r="R25" s="309" t="e">
        <f t="shared" si="10"/>
        <v>#N/A</v>
      </c>
      <c r="S25" s="310" t="e">
        <f t="shared" si="11"/>
        <v>#N/A</v>
      </c>
    </row>
    <row r="26" hidden="1" spans="2:19">
      <c r="B26" s="301">
        <v>22</v>
      </c>
      <c r="C26" s="246">
        <v>22</v>
      </c>
      <c r="D26" s="311"/>
      <c r="E26" s="112" t="e">
        <f>IF(VLOOKUP(D26,'ﾚｰﾃｨﾝｸﾞ計算書(TSF)'!$D$6:$H$63,2,FALSE)=0," ",VLOOKUP(D26,'ﾚｰﾃｨﾝｸﾞ計算書(TSF)'!$D$6:$H$63,2,FALSE))</f>
        <v>#N/A</v>
      </c>
      <c r="F26" s="112" t="e">
        <f>VLOOKUP(D26,'ﾚｰﾃｨﾝｸﾞ計算書(TSF)'!$D$6:$H$63,3,FALSE)</f>
        <v>#N/A</v>
      </c>
      <c r="G26" s="113">
        <f>VLOOKUP(D26,'レーティング計算書(OYCRating)'!$D$5:$M$43,4,FALSE)</f>
        <v>0</v>
      </c>
      <c r="H26" s="120">
        <f>VLOOKUP(D26,'レーティング計算書(OYCRating)'!$D$5:$M$43,5,FALSE)</f>
        <v>0</v>
      </c>
      <c r="I26" s="121">
        <f>VLOOKUP(D26,'レーティング計算書(OYCRating)'!$D$5:$M$43,6,FALSE)</f>
        <v>0</v>
      </c>
      <c r="J26" s="304">
        <f>VLOOKUP(D26,'レーティング計算書(OYCRating)'!$D$5:$M$43,7,FALSE)</f>
        <v>0</v>
      </c>
      <c r="K26" s="305">
        <f t="shared" si="3"/>
        <v>0</v>
      </c>
      <c r="L26" s="306" t="e">
        <f t="shared" si="4"/>
        <v>#DIV/0!</v>
      </c>
      <c r="M26" s="118">
        <f>VLOOKUP(D26,'レーティング計算書(OYCRating)'!$D$5:$M$43,10,FALSE)</f>
        <v>0</v>
      </c>
      <c r="N26" s="307" t="e">
        <f>VLOOKUP(D26,レース着順とタイム!$C$7:$D$43,2,FALSE)</f>
        <v>#N/A</v>
      </c>
      <c r="O26" s="175" t="e">
        <f t="shared" si="7"/>
        <v>#N/A</v>
      </c>
      <c r="P26" s="27" t="e">
        <f t="shared" si="8"/>
        <v>#N/A</v>
      </c>
      <c r="Q26" s="308" t="e">
        <f t="shared" si="9"/>
        <v>#N/A</v>
      </c>
      <c r="R26" s="309" t="e">
        <f t="shared" si="10"/>
        <v>#N/A</v>
      </c>
      <c r="S26" s="310" t="e">
        <f t="shared" si="11"/>
        <v>#N/A</v>
      </c>
    </row>
    <row r="27" hidden="1" spans="2:19">
      <c r="B27" s="301">
        <v>23</v>
      </c>
      <c r="C27" s="246">
        <v>23</v>
      </c>
      <c r="D27" s="311"/>
      <c r="E27" s="112" t="e">
        <f>IF(VLOOKUP(D27,'ﾚｰﾃｨﾝｸﾞ計算書(TSF)'!$D$6:$H$63,2,FALSE)=0," ",VLOOKUP(D27,'ﾚｰﾃｨﾝｸﾞ計算書(TSF)'!$D$6:$H$63,2,FALSE))</f>
        <v>#N/A</v>
      </c>
      <c r="F27" s="112" t="e">
        <f>VLOOKUP(D27,'ﾚｰﾃｨﾝｸﾞ計算書(TSF)'!$D$6:$H$63,3,FALSE)</f>
        <v>#N/A</v>
      </c>
      <c r="G27" s="113">
        <f>VLOOKUP(D27,'レーティング計算書(OYCRating)'!$D$5:$M$43,4,FALSE)</f>
        <v>0</v>
      </c>
      <c r="H27" s="120">
        <f>VLOOKUP(D27,'レーティング計算書(OYCRating)'!$D$5:$M$43,5,FALSE)</f>
        <v>0</v>
      </c>
      <c r="I27" s="121">
        <f>VLOOKUP(D27,'レーティング計算書(OYCRating)'!$D$5:$M$43,6,FALSE)</f>
        <v>0</v>
      </c>
      <c r="J27" s="304">
        <f>VLOOKUP(D27,'レーティング計算書(OYCRating)'!$D$5:$M$43,7,FALSE)</f>
        <v>0</v>
      </c>
      <c r="K27" s="305">
        <f t="shared" si="3"/>
        <v>0</v>
      </c>
      <c r="L27" s="306" t="e">
        <f t="shared" si="4"/>
        <v>#DIV/0!</v>
      </c>
      <c r="M27" s="118">
        <f>VLOOKUP(D27,'レーティング計算書(OYCRating)'!$D$5:$M$43,10,FALSE)</f>
        <v>0</v>
      </c>
      <c r="N27" s="307" t="e">
        <f>VLOOKUP(D27,レース着順とタイム!$C$7:$D$43,2,FALSE)</f>
        <v>#N/A</v>
      </c>
      <c r="O27" s="175" t="e">
        <f t="shared" si="7"/>
        <v>#N/A</v>
      </c>
      <c r="P27" s="27" t="e">
        <f t="shared" si="8"/>
        <v>#N/A</v>
      </c>
      <c r="Q27" s="308" t="e">
        <f t="shared" si="9"/>
        <v>#N/A</v>
      </c>
      <c r="R27" s="309" t="e">
        <f t="shared" si="10"/>
        <v>#N/A</v>
      </c>
      <c r="S27" s="310" t="e">
        <f t="shared" si="11"/>
        <v>#N/A</v>
      </c>
    </row>
    <row r="28" hidden="1" spans="2:19">
      <c r="B28" s="301">
        <v>24</v>
      </c>
      <c r="C28" s="246">
        <v>24</v>
      </c>
      <c r="D28" s="311"/>
      <c r="E28" s="112" t="e">
        <f>IF(VLOOKUP(D28,'ﾚｰﾃｨﾝｸﾞ計算書(TSF)'!$D$6:$H$63,2,FALSE)=0," ",VLOOKUP(D28,'ﾚｰﾃｨﾝｸﾞ計算書(TSF)'!$D$6:$H$63,2,FALSE))</f>
        <v>#N/A</v>
      </c>
      <c r="F28" s="112" t="e">
        <f>VLOOKUP(D28,'ﾚｰﾃｨﾝｸﾞ計算書(TSF)'!$D$6:$H$63,3,FALSE)</f>
        <v>#N/A</v>
      </c>
      <c r="G28" s="113">
        <f>VLOOKUP(D28,'レーティング計算書(OYCRating)'!$D$5:$M$43,4,FALSE)</f>
        <v>0</v>
      </c>
      <c r="H28" s="120">
        <f>VLOOKUP(D28,'レーティング計算書(OYCRating)'!$D$5:$M$43,5,FALSE)</f>
        <v>0</v>
      </c>
      <c r="I28" s="121">
        <f>VLOOKUP(D28,'レーティング計算書(OYCRating)'!$D$5:$M$43,6,FALSE)</f>
        <v>0</v>
      </c>
      <c r="J28" s="304">
        <f>VLOOKUP(D28,'レーティング計算書(OYCRating)'!$D$5:$M$43,7,FALSE)</f>
        <v>0</v>
      </c>
      <c r="K28" s="305">
        <f t="shared" si="3"/>
        <v>0</v>
      </c>
      <c r="L28" s="306" t="e">
        <f t="shared" si="4"/>
        <v>#DIV/0!</v>
      </c>
      <c r="M28" s="118">
        <f>VLOOKUP(D28,'レーティング計算書(OYCRating)'!$D$5:$M$43,10,FALSE)</f>
        <v>0</v>
      </c>
      <c r="N28" s="307" t="e">
        <f>VLOOKUP(D28,レース着順とタイム!$C$7:$D$43,2,FALSE)</f>
        <v>#N/A</v>
      </c>
      <c r="O28" s="175" t="e">
        <f t="shared" si="7"/>
        <v>#N/A</v>
      </c>
      <c r="P28" s="27" t="e">
        <f t="shared" si="8"/>
        <v>#N/A</v>
      </c>
      <c r="Q28" s="308" t="e">
        <f t="shared" si="9"/>
        <v>#N/A</v>
      </c>
      <c r="R28" s="309" t="e">
        <f t="shared" si="10"/>
        <v>#N/A</v>
      </c>
      <c r="S28" s="310" t="e">
        <f t="shared" si="11"/>
        <v>#N/A</v>
      </c>
    </row>
    <row r="29" hidden="1" spans="2:19">
      <c r="B29" s="301">
        <v>25</v>
      </c>
      <c r="C29" s="246">
        <v>25</v>
      </c>
      <c r="D29" s="311"/>
      <c r="E29" s="112" t="e">
        <f>IF(VLOOKUP(D29,'ﾚｰﾃｨﾝｸﾞ計算書(TSF)'!$D$6:$H$63,2,FALSE)=0," ",VLOOKUP(D29,'ﾚｰﾃｨﾝｸﾞ計算書(TSF)'!$D$6:$H$63,2,FALSE))</f>
        <v>#N/A</v>
      </c>
      <c r="F29" s="112" t="e">
        <f>VLOOKUP(D29,'ﾚｰﾃｨﾝｸﾞ計算書(TSF)'!$D$6:$H$63,3,FALSE)</f>
        <v>#N/A</v>
      </c>
      <c r="G29" s="113">
        <f>VLOOKUP(D29,'レーティング計算書(OYCRating)'!$D$5:$M$43,4,FALSE)</f>
        <v>0</v>
      </c>
      <c r="H29" s="120">
        <f>VLOOKUP(D29,'レーティング計算書(OYCRating)'!$D$5:$M$43,5,FALSE)</f>
        <v>0</v>
      </c>
      <c r="I29" s="121">
        <f>VLOOKUP(D29,'レーティング計算書(OYCRating)'!$D$5:$M$43,6,FALSE)</f>
        <v>0</v>
      </c>
      <c r="J29" s="304">
        <f>VLOOKUP(D29,'レーティング計算書(OYCRating)'!$D$5:$M$43,7,FALSE)</f>
        <v>0</v>
      </c>
      <c r="K29" s="305">
        <f t="shared" si="3"/>
        <v>0</v>
      </c>
      <c r="L29" s="306" t="e">
        <f t="shared" si="4"/>
        <v>#DIV/0!</v>
      </c>
      <c r="M29" s="118">
        <f>VLOOKUP(D29,'レーティング計算書(OYCRating)'!$D$5:$M$43,10,FALSE)</f>
        <v>0</v>
      </c>
      <c r="N29" s="307" t="e">
        <f>VLOOKUP(D29,レース着順とタイム!$C$7:$D$43,2,FALSE)</f>
        <v>#N/A</v>
      </c>
      <c r="O29" s="175" t="e">
        <f t="shared" si="7"/>
        <v>#N/A</v>
      </c>
      <c r="P29" s="27" t="e">
        <f t="shared" si="8"/>
        <v>#N/A</v>
      </c>
      <c r="Q29" s="308" t="e">
        <f t="shared" si="9"/>
        <v>#N/A</v>
      </c>
      <c r="R29" s="309" t="e">
        <f t="shared" si="10"/>
        <v>#N/A</v>
      </c>
      <c r="S29" s="310" t="e">
        <f t="shared" si="11"/>
        <v>#N/A</v>
      </c>
    </row>
    <row r="30" hidden="1" spans="2:19">
      <c r="B30" s="301">
        <v>26</v>
      </c>
      <c r="C30" s="246">
        <v>26</v>
      </c>
      <c r="D30" s="311"/>
      <c r="E30" s="112" t="e">
        <f>IF(VLOOKUP(D30,'ﾚｰﾃｨﾝｸﾞ計算書(TSF)'!$D$6:$H$63,2,FALSE)=0," ",VLOOKUP(D30,'ﾚｰﾃｨﾝｸﾞ計算書(TSF)'!$D$6:$H$63,2,FALSE))</f>
        <v>#N/A</v>
      </c>
      <c r="F30" s="112" t="e">
        <f>VLOOKUP(D30,'ﾚｰﾃｨﾝｸﾞ計算書(TSF)'!$D$6:$H$63,3,FALSE)</f>
        <v>#N/A</v>
      </c>
      <c r="G30" s="113">
        <f>VLOOKUP(D30,'レーティング計算書(OYCRating)'!$D$5:$M$43,4,FALSE)</f>
        <v>0</v>
      </c>
      <c r="H30" s="120">
        <f>VLOOKUP(D30,'レーティング計算書(OYCRating)'!$D$5:$M$43,5,FALSE)</f>
        <v>0</v>
      </c>
      <c r="I30" s="121">
        <f>VLOOKUP(D30,'レーティング計算書(OYCRating)'!$D$5:$M$43,6,FALSE)</f>
        <v>0</v>
      </c>
      <c r="J30" s="304">
        <f>VLOOKUP(D30,'レーティング計算書(OYCRating)'!$D$5:$M$43,7,FALSE)</f>
        <v>0</v>
      </c>
      <c r="K30" s="305">
        <f t="shared" si="3"/>
        <v>0</v>
      </c>
      <c r="L30" s="306" t="e">
        <f t="shared" si="4"/>
        <v>#DIV/0!</v>
      </c>
      <c r="M30" s="118">
        <f>VLOOKUP(D30,'レーティング計算書(OYCRating)'!$D$5:$M$43,10,FALSE)</f>
        <v>0</v>
      </c>
      <c r="N30" s="307" t="e">
        <f>VLOOKUP(D30,レース着順とタイム!$C$7:$D$43,2,FALSE)</f>
        <v>#N/A</v>
      </c>
      <c r="O30" s="175" t="e">
        <f t="shared" si="7"/>
        <v>#N/A</v>
      </c>
      <c r="P30" s="27" t="e">
        <f t="shared" si="8"/>
        <v>#N/A</v>
      </c>
      <c r="Q30" s="308" t="e">
        <f t="shared" si="9"/>
        <v>#N/A</v>
      </c>
      <c r="R30" s="309" t="e">
        <f t="shared" si="10"/>
        <v>#N/A</v>
      </c>
      <c r="S30" s="310" t="e">
        <f t="shared" si="11"/>
        <v>#N/A</v>
      </c>
    </row>
    <row r="31" hidden="1" spans="2:19">
      <c r="B31" s="301">
        <v>27</v>
      </c>
      <c r="C31" s="246">
        <v>27</v>
      </c>
      <c r="D31" s="311"/>
      <c r="E31" s="112" t="e">
        <f>IF(VLOOKUP(D31,'ﾚｰﾃｨﾝｸﾞ計算書(TSF)'!$D$6:$H$63,2,FALSE)=0," ",VLOOKUP(D31,'ﾚｰﾃｨﾝｸﾞ計算書(TSF)'!$D$6:$H$63,2,FALSE))</f>
        <v>#N/A</v>
      </c>
      <c r="F31" s="112" t="e">
        <f>VLOOKUP(D31,'ﾚｰﾃｨﾝｸﾞ計算書(TSF)'!$D$6:$H$63,3,FALSE)</f>
        <v>#N/A</v>
      </c>
      <c r="G31" s="113">
        <f>VLOOKUP(D31,'レーティング計算書(OYCRating)'!$D$5:$M$43,4,FALSE)</f>
        <v>0</v>
      </c>
      <c r="H31" s="120">
        <f>VLOOKUP(D31,'レーティング計算書(OYCRating)'!$D$5:$M$43,5,FALSE)</f>
        <v>0</v>
      </c>
      <c r="I31" s="121">
        <f>VLOOKUP(D31,'レーティング計算書(OYCRating)'!$D$5:$M$43,6,FALSE)</f>
        <v>0</v>
      </c>
      <c r="J31" s="304">
        <f>VLOOKUP(D31,'レーティング計算書(OYCRating)'!$D$5:$M$43,7,FALSE)</f>
        <v>0</v>
      </c>
      <c r="K31" s="305">
        <f t="shared" si="3"/>
        <v>0</v>
      </c>
      <c r="L31" s="306" t="e">
        <f t="shared" si="4"/>
        <v>#DIV/0!</v>
      </c>
      <c r="M31" s="118">
        <f>VLOOKUP(D31,'レーティング計算書(OYCRating)'!$D$5:$M$43,10,FALSE)</f>
        <v>0</v>
      </c>
      <c r="N31" s="307" t="e">
        <f>VLOOKUP(D31,レース着順とタイム!$C$7:$D$43,2,FALSE)</f>
        <v>#N/A</v>
      </c>
      <c r="O31" s="175" t="e">
        <f t="shared" si="7"/>
        <v>#N/A</v>
      </c>
      <c r="P31" s="27" t="e">
        <f t="shared" si="8"/>
        <v>#N/A</v>
      </c>
      <c r="Q31" s="308" t="e">
        <f t="shared" si="9"/>
        <v>#N/A</v>
      </c>
      <c r="R31" s="309" t="e">
        <f t="shared" si="10"/>
        <v>#N/A</v>
      </c>
      <c r="S31" s="310" t="e">
        <f t="shared" si="11"/>
        <v>#N/A</v>
      </c>
    </row>
    <row r="32" hidden="1" spans="2:19">
      <c r="B32" s="301">
        <v>28</v>
      </c>
      <c r="C32" s="246">
        <v>28</v>
      </c>
      <c r="D32" s="311"/>
      <c r="E32" s="112" t="e">
        <f>IF(VLOOKUP(D32,'ﾚｰﾃｨﾝｸﾞ計算書(TSF)'!$D$6:$H$63,2,FALSE)=0," ",VLOOKUP(D32,'ﾚｰﾃｨﾝｸﾞ計算書(TSF)'!$D$6:$H$63,2,FALSE))</f>
        <v>#N/A</v>
      </c>
      <c r="F32" s="112" t="e">
        <f>VLOOKUP(D32,'ﾚｰﾃｨﾝｸﾞ計算書(TSF)'!$D$6:$H$63,3,FALSE)</f>
        <v>#N/A</v>
      </c>
      <c r="G32" s="113">
        <f>VLOOKUP(D32,'レーティング計算書(OYCRating)'!$D$5:$M$43,4,FALSE)</f>
        <v>0</v>
      </c>
      <c r="H32" s="120">
        <f>VLOOKUP(D32,'レーティング計算書(OYCRating)'!$D$5:$M$43,5,FALSE)</f>
        <v>0</v>
      </c>
      <c r="I32" s="121">
        <f>VLOOKUP(D32,'レーティング計算書(OYCRating)'!$D$5:$M$43,6,FALSE)</f>
        <v>0</v>
      </c>
      <c r="J32" s="304">
        <f>VLOOKUP(D32,'レーティング計算書(OYCRating)'!$D$5:$M$43,7,FALSE)</f>
        <v>0</v>
      </c>
      <c r="K32" s="305">
        <f t="shared" si="3"/>
        <v>0</v>
      </c>
      <c r="L32" s="306" t="e">
        <f t="shared" si="4"/>
        <v>#DIV/0!</v>
      </c>
      <c r="M32" s="118">
        <f>VLOOKUP(D32,'レーティング計算書(OYCRating)'!$D$5:$M$43,10,FALSE)</f>
        <v>0</v>
      </c>
      <c r="N32" s="307" t="e">
        <f>VLOOKUP(D32,レース着順とタイム!$C$7:$D$43,2,FALSE)</f>
        <v>#N/A</v>
      </c>
      <c r="O32" s="175" t="e">
        <f t="shared" si="7"/>
        <v>#N/A</v>
      </c>
      <c r="P32" s="27" t="e">
        <f t="shared" si="8"/>
        <v>#N/A</v>
      </c>
      <c r="Q32" s="308" t="e">
        <f t="shared" si="9"/>
        <v>#N/A</v>
      </c>
      <c r="R32" s="309" t="e">
        <f t="shared" si="10"/>
        <v>#N/A</v>
      </c>
      <c r="S32" s="310" t="e">
        <f t="shared" si="11"/>
        <v>#N/A</v>
      </c>
    </row>
    <row r="33" hidden="1" spans="2:19">
      <c r="B33" s="301">
        <v>29</v>
      </c>
      <c r="C33" s="246">
        <v>29</v>
      </c>
      <c r="D33" s="311"/>
      <c r="E33" s="112" t="e">
        <f>IF(VLOOKUP(D33,'ﾚｰﾃｨﾝｸﾞ計算書(TSF)'!$D$6:$H$63,2,FALSE)=0," ",VLOOKUP(D33,'ﾚｰﾃｨﾝｸﾞ計算書(TSF)'!$D$6:$H$63,2,FALSE))</f>
        <v>#N/A</v>
      </c>
      <c r="F33" s="112" t="e">
        <f>VLOOKUP(D33,'ﾚｰﾃｨﾝｸﾞ計算書(TSF)'!$D$6:$H$63,3,FALSE)</f>
        <v>#N/A</v>
      </c>
      <c r="G33" s="113">
        <f>VLOOKUP(D33,'レーティング計算書(OYCRating)'!$D$5:$M$43,4,FALSE)</f>
        <v>0</v>
      </c>
      <c r="H33" s="120">
        <f>VLOOKUP(D33,'レーティング計算書(OYCRating)'!$D$5:$M$43,5,FALSE)</f>
        <v>0</v>
      </c>
      <c r="I33" s="121">
        <f>VLOOKUP(D33,'レーティング計算書(OYCRating)'!$D$5:$M$43,6,FALSE)</f>
        <v>0</v>
      </c>
      <c r="J33" s="304">
        <f>VLOOKUP(D33,'レーティング計算書(OYCRating)'!$D$5:$M$43,7,FALSE)</f>
        <v>0</v>
      </c>
      <c r="K33" s="305">
        <f t="shared" si="3"/>
        <v>0</v>
      </c>
      <c r="L33" s="306" t="e">
        <f t="shared" si="4"/>
        <v>#DIV/0!</v>
      </c>
      <c r="M33" s="118">
        <f>VLOOKUP(D33,'レーティング計算書(OYCRating)'!$D$5:$M$43,10,FALSE)</f>
        <v>0</v>
      </c>
      <c r="N33" s="307" t="e">
        <f>VLOOKUP(D33,レース着順とタイム!$C$7:$D$43,2,FALSE)</f>
        <v>#N/A</v>
      </c>
      <c r="O33" s="175" t="e">
        <f t="shared" si="7"/>
        <v>#N/A</v>
      </c>
      <c r="P33" s="27" t="e">
        <f t="shared" si="8"/>
        <v>#N/A</v>
      </c>
      <c r="Q33" s="308" t="e">
        <f t="shared" si="9"/>
        <v>#N/A</v>
      </c>
      <c r="R33" s="309" t="e">
        <f t="shared" si="10"/>
        <v>#N/A</v>
      </c>
      <c r="S33" s="310" t="e">
        <f t="shared" si="11"/>
        <v>#N/A</v>
      </c>
    </row>
    <row r="34" hidden="1" spans="2:19">
      <c r="B34" s="301">
        <v>30</v>
      </c>
      <c r="C34" s="246">
        <v>30</v>
      </c>
      <c r="D34" s="311"/>
      <c r="E34" s="112" t="e">
        <f>IF(VLOOKUP(D34,'ﾚｰﾃｨﾝｸﾞ計算書(TSF)'!$D$6:$H$63,2,FALSE)=0," ",VLOOKUP(D34,'ﾚｰﾃｨﾝｸﾞ計算書(TSF)'!$D$6:$H$63,2,FALSE))</f>
        <v>#N/A</v>
      </c>
      <c r="F34" s="112" t="e">
        <f>VLOOKUP(D34,'ﾚｰﾃｨﾝｸﾞ計算書(TSF)'!$D$6:$H$63,3,FALSE)</f>
        <v>#N/A</v>
      </c>
      <c r="G34" s="113">
        <f>VLOOKUP(D34,'レーティング計算書(OYCRating)'!$D$5:$M$43,4,FALSE)</f>
        <v>0</v>
      </c>
      <c r="H34" s="120">
        <f>VLOOKUP(D34,'レーティング計算書(OYCRating)'!$D$5:$M$43,5,FALSE)</f>
        <v>0</v>
      </c>
      <c r="I34" s="121">
        <f>VLOOKUP(D34,'レーティング計算書(OYCRating)'!$D$5:$M$43,6,FALSE)</f>
        <v>0</v>
      </c>
      <c r="J34" s="304">
        <f>VLOOKUP(D34,'レーティング計算書(OYCRating)'!$D$5:$M$43,7,FALSE)</f>
        <v>0</v>
      </c>
      <c r="K34" s="305">
        <f t="shared" si="3"/>
        <v>0</v>
      </c>
      <c r="L34" s="306" t="e">
        <f t="shared" si="4"/>
        <v>#DIV/0!</v>
      </c>
      <c r="M34" s="118">
        <f>VLOOKUP(D34,'レーティング計算書(OYCRating)'!$D$5:$M$43,10,FALSE)</f>
        <v>0</v>
      </c>
      <c r="N34" s="307" t="e">
        <f>VLOOKUP(D34,レース着順とタイム!$C$7:$D$43,2,FALSE)</f>
        <v>#N/A</v>
      </c>
      <c r="O34" s="175" t="e">
        <f t="shared" si="7"/>
        <v>#N/A</v>
      </c>
      <c r="P34" s="27" t="e">
        <f t="shared" si="8"/>
        <v>#N/A</v>
      </c>
      <c r="Q34" s="308" t="e">
        <f t="shared" si="9"/>
        <v>#N/A</v>
      </c>
      <c r="R34" s="309" t="e">
        <f t="shared" si="10"/>
        <v>#N/A</v>
      </c>
      <c r="S34" s="310" t="e">
        <f t="shared" si="11"/>
        <v>#N/A</v>
      </c>
    </row>
    <row r="35" hidden="1" spans="2:19">
      <c r="B35" s="301">
        <v>31</v>
      </c>
      <c r="C35" s="246">
        <v>31</v>
      </c>
      <c r="D35" s="311"/>
      <c r="E35" s="112" t="e">
        <f>IF(VLOOKUP(D35,'ﾚｰﾃｨﾝｸﾞ計算書(TSF)'!$D$6:$H$63,2,FALSE)=0," ",VLOOKUP(D35,'ﾚｰﾃｨﾝｸﾞ計算書(TSF)'!$D$6:$H$63,2,FALSE))</f>
        <v>#N/A</v>
      </c>
      <c r="F35" s="112" t="e">
        <f>VLOOKUP(D35,'ﾚｰﾃｨﾝｸﾞ計算書(TSF)'!$D$6:$H$63,3,FALSE)</f>
        <v>#N/A</v>
      </c>
      <c r="G35" s="113">
        <f>VLOOKUP(D35,'レーティング計算書(OYCRating)'!$D$5:$M$43,4,FALSE)</f>
        <v>0</v>
      </c>
      <c r="H35" s="120">
        <f>VLOOKUP(D35,'レーティング計算書(OYCRating)'!$D$5:$M$43,5,FALSE)</f>
        <v>0</v>
      </c>
      <c r="I35" s="121">
        <f>VLOOKUP(D35,'レーティング計算書(OYCRating)'!$D$5:$M$43,6,FALSE)</f>
        <v>0</v>
      </c>
      <c r="J35" s="304">
        <f>VLOOKUP(D35,'レーティング計算書(OYCRating)'!$D$5:$M$43,7,FALSE)</f>
        <v>0</v>
      </c>
      <c r="K35" s="305">
        <f t="shared" si="3"/>
        <v>0</v>
      </c>
      <c r="L35" s="306" t="e">
        <f t="shared" si="4"/>
        <v>#DIV/0!</v>
      </c>
      <c r="M35" s="118">
        <f>VLOOKUP(D35,'レーティング計算書(OYCRating)'!$D$5:$M$43,10,FALSE)</f>
        <v>0</v>
      </c>
      <c r="N35" s="307" t="e">
        <f>VLOOKUP(D35,レース着順とタイム!$C$7:$D$43,2,FALSE)</f>
        <v>#N/A</v>
      </c>
      <c r="O35" s="175" t="e">
        <f t="shared" si="7"/>
        <v>#N/A</v>
      </c>
      <c r="P35" s="27" t="e">
        <f t="shared" si="8"/>
        <v>#N/A</v>
      </c>
      <c r="Q35" s="308" t="e">
        <f t="shared" si="9"/>
        <v>#N/A</v>
      </c>
      <c r="R35" s="309" t="e">
        <f t="shared" si="10"/>
        <v>#N/A</v>
      </c>
      <c r="S35" s="310" t="e">
        <f t="shared" si="11"/>
        <v>#N/A</v>
      </c>
    </row>
    <row r="36" hidden="1" spans="2:19">
      <c r="B36" s="301">
        <v>32</v>
      </c>
      <c r="C36" s="246">
        <v>32</v>
      </c>
      <c r="D36" s="311"/>
      <c r="E36" s="112" t="e">
        <f>IF(VLOOKUP(D36,'ﾚｰﾃｨﾝｸﾞ計算書(TSF)'!$D$6:$H$63,2,FALSE)=0," ",VLOOKUP(D36,'ﾚｰﾃｨﾝｸﾞ計算書(TSF)'!$D$6:$H$63,2,FALSE))</f>
        <v>#N/A</v>
      </c>
      <c r="F36" s="112" t="e">
        <f>VLOOKUP(D36,'ﾚｰﾃｨﾝｸﾞ計算書(TSF)'!$D$6:$H$63,3,FALSE)</f>
        <v>#N/A</v>
      </c>
      <c r="G36" s="113">
        <f>VLOOKUP(D36,'レーティング計算書(OYCRating)'!$D$5:$M$43,4,FALSE)</f>
        <v>0</v>
      </c>
      <c r="H36" s="120">
        <f>VLOOKUP(D36,'レーティング計算書(OYCRating)'!$D$5:$M$43,5,FALSE)</f>
        <v>0</v>
      </c>
      <c r="I36" s="121">
        <f>VLOOKUP(D36,'レーティング計算書(OYCRating)'!$D$5:$M$43,6,FALSE)</f>
        <v>0</v>
      </c>
      <c r="J36" s="304">
        <f>VLOOKUP(D36,'レーティング計算書(OYCRating)'!$D$5:$M$43,7,FALSE)</f>
        <v>0</v>
      </c>
      <c r="K36" s="305">
        <f t="shared" si="3"/>
        <v>0</v>
      </c>
      <c r="L36" s="306" t="e">
        <f t="shared" si="4"/>
        <v>#DIV/0!</v>
      </c>
      <c r="M36" s="118">
        <f>VLOOKUP(D36,'レーティング計算書(OYCRating)'!$D$5:$M$43,10,FALSE)</f>
        <v>0</v>
      </c>
      <c r="N36" s="307" t="e">
        <f>VLOOKUP(D36,レース着順とタイム!$C$7:$D$43,2,FALSE)</f>
        <v>#N/A</v>
      </c>
      <c r="O36" s="175" t="e">
        <f t="shared" si="7"/>
        <v>#N/A</v>
      </c>
      <c r="P36" s="27" t="e">
        <f t="shared" si="8"/>
        <v>#N/A</v>
      </c>
      <c r="Q36" s="308" t="e">
        <f t="shared" si="9"/>
        <v>#N/A</v>
      </c>
      <c r="R36" s="309" t="e">
        <f t="shared" si="10"/>
        <v>#N/A</v>
      </c>
      <c r="S36" s="310" t="e">
        <f t="shared" si="11"/>
        <v>#N/A</v>
      </c>
    </row>
    <row r="37" hidden="1" spans="2:19">
      <c r="B37" s="301">
        <v>33</v>
      </c>
      <c r="C37" s="246">
        <v>33</v>
      </c>
      <c r="D37" s="311"/>
      <c r="E37" s="112" t="e">
        <f>IF(VLOOKUP(D37,'ﾚｰﾃｨﾝｸﾞ計算書(TSF)'!$D$6:$H$63,2,FALSE)=0," ",VLOOKUP(D37,'ﾚｰﾃｨﾝｸﾞ計算書(TSF)'!$D$6:$H$63,2,FALSE))</f>
        <v>#N/A</v>
      </c>
      <c r="F37" s="112" t="e">
        <f>VLOOKUP(D37,'ﾚｰﾃｨﾝｸﾞ計算書(TSF)'!$D$6:$H$63,3,FALSE)</f>
        <v>#N/A</v>
      </c>
      <c r="G37" s="113">
        <f>VLOOKUP(D37,'レーティング計算書(OYCRating)'!$D$5:$M$43,4,FALSE)</f>
        <v>0</v>
      </c>
      <c r="H37" s="120">
        <f>VLOOKUP(D37,'レーティング計算書(OYCRating)'!$D$5:$M$43,5,FALSE)</f>
        <v>0</v>
      </c>
      <c r="I37" s="121">
        <f>VLOOKUP(D37,'レーティング計算書(OYCRating)'!$D$5:$M$43,6,FALSE)</f>
        <v>0</v>
      </c>
      <c r="J37" s="304">
        <f>VLOOKUP(D37,'レーティング計算書(OYCRating)'!$D$5:$M$43,7,FALSE)</f>
        <v>0</v>
      </c>
      <c r="K37" s="305">
        <f t="shared" si="3"/>
        <v>0</v>
      </c>
      <c r="L37" s="306" t="e">
        <f t="shared" si="4"/>
        <v>#DIV/0!</v>
      </c>
      <c r="M37" s="118">
        <f>VLOOKUP(D37,'レーティング計算書(OYCRating)'!$D$5:$M$43,10,FALSE)</f>
        <v>0</v>
      </c>
      <c r="N37" s="307" t="e">
        <f>VLOOKUP(D37,レース着順とタイム!$C$7:$D$43,2,FALSE)</f>
        <v>#N/A</v>
      </c>
      <c r="O37" s="175" t="e">
        <f t="shared" si="7"/>
        <v>#N/A</v>
      </c>
      <c r="P37" s="27" t="e">
        <f t="shared" si="8"/>
        <v>#N/A</v>
      </c>
      <c r="Q37" s="308" t="e">
        <f t="shared" si="9"/>
        <v>#N/A</v>
      </c>
      <c r="R37" s="309" t="e">
        <f t="shared" si="10"/>
        <v>#N/A</v>
      </c>
      <c r="S37" s="310" t="e">
        <f t="shared" si="11"/>
        <v>#N/A</v>
      </c>
    </row>
    <row r="38" hidden="1" spans="2:19">
      <c r="B38" s="301">
        <v>34</v>
      </c>
      <c r="C38" s="246">
        <v>34</v>
      </c>
      <c r="D38" s="311"/>
      <c r="E38" s="112" t="e">
        <f>IF(VLOOKUP(D38,'ﾚｰﾃｨﾝｸﾞ計算書(TSF)'!$D$6:$H$63,2,FALSE)=0," ",VLOOKUP(D38,'ﾚｰﾃｨﾝｸﾞ計算書(TSF)'!$D$6:$H$63,2,FALSE))</f>
        <v>#N/A</v>
      </c>
      <c r="F38" s="112" t="e">
        <f>VLOOKUP(D38,'ﾚｰﾃｨﾝｸﾞ計算書(TSF)'!$D$6:$H$63,3,FALSE)</f>
        <v>#N/A</v>
      </c>
      <c r="G38" s="113">
        <f>VLOOKUP(D38,'レーティング計算書(OYCRating)'!$D$5:$M$43,4,FALSE)</f>
        <v>0</v>
      </c>
      <c r="H38" s="120">
        <f>VLOOKUP(D38,'レーティング計算書(OYCRating)'!$D$5:$M$43,5,FALSE)</f>
        <v>0</v>
      </c>
      <c r="I38" s="121">
        <f>VLOOKUP(D38,'レーティング計算書(OYCRating)'!$D$5:$M$43,6,FALSE)</f>
        <v>0</v>
      </c>
      <c r="J38" s="304">
        <f>VLOOKUP(D38,'レーティング計算書(OYCRating)'!$D$5:$M$43,7,FALSE)</f>
        <v>0</v>
      </c>
      <c r="K38" s="305">
        <f t="shared" si="3"/>
        <v>0</v>
      </c>
      <c r="L38" s="306" t="e">
        <f t="shared" si="4"/>
        <v>#DIV/0!</v>
      </c>
      <c r="M38" s="118">
        <f>VLOOKUP(D38,'レーティング計算書(OYCRating)'!$D$5:$M$43,10,FALSE)</f>
        <v>0</v>
      </c>
      <c r="N38" s="307" t="e">
        <f>VLOOKUP(D38,レース着順とタイム!$C$7:$D$43,2,FALSE)</f>
        <v>#N/A</v>
      </c>
      <c r="O38" s="175" t="e">
        <f t="shared" si="7"/>
        <v>#N/A</v>
      </c>
      <c r="P38" s="27" t="e">
        <f t="shared" si="8"/>
        <v>#N/A</v>
      </c>
      <c r="Q38" s="308" t="e">
        <f t="shared" si="9"/>
        <v>#N/A</v>
      </c>
      <c r="R38" s="309" t="e">
        <f t="shared" si="10"/>
        <v>#N/A</v>
      </c>
      <c r="S38" s="310" t="e">
        <f t="shared" si="11"/>
        <v>#N/A</v>
      </c>
    </row>
    <row r="39" hidden="1" spans="2:19">
      <c r="B39" s="301">
        <v>35</v>
      </c>
      <c r="C39" s="246">
        <v>35</v>
      </c>
      <c r="D39" s="311"/>
      <c r="E39" s="112" t="e">
        <f>IF(VLOOKUP(D39,'ﾚｰﾃｨﾝｸﾞ計算書(TSF)'!$D$6:$H$63,2,FALSE)=0," ",VLOOKUP(D39,'ﾚｰﾃｨﾝｸﾞ計算書(TSF)'!$D$6:$H$63,2,FALSE))</f>
        <v>#N/A</v>
      </c>
      <c r="F39" s="112" t="e">
        <f>VLOOKUP(D39,'ﾚｰﾃｨﾝｸﾞ計算書(TSF)'!$D$6:$H$63,3,FALSE)</f>
        <v>#N/A</v>
      </c>
      <c r="G39" s="113">
        <f>VLOOKUP(D39,'レーティング計算書(OYCRating)'!$D$5:$M$43,4,FALSE)</f>
        <v>0</v>
      </c>
      <c r="H39" s="120">
        <f>VLOOKUP(D39,'レーティング計算書(OYCRating)'!$D$5:$M$43,5,FALSE)</f>
        <v>0</v>
      </c>
      <c r="I39" s="121">
        <f>VLOOKUP(D39,'レーティング計算書(OYCRating)'!$D$5:$M$43,6,FALSE)</f>
        <v>0</v>
      </c>
      <c r="J39" s="304">
        <f>VLOOKUP(D39,'レーティング計算書(OYCRating)'!$D$5:$M$43,7,FALSE)</f>
        <v>0</v>
      </c>
      <c r="K39" s="305">
        <f t="shared" si="3"/>
        <v>0</v>
      </c>
      <c r="L39" s="306" t="e">
        <f t="shared" si="4"/>
        <v>#DIV/0!</v>
      </c>
      <c r="M39" s="118">
        <f>VLOOKUP(D39,'レーティング計算書(OYCRating)'!$D$5:$M$43,10,FALSE)</f>
        <v>0</v>
      </c>
      <c r="N39" s="307" t="e">
        <f>VLOOKUP(D39,レース着順とタイム!$C$7:$D$43,2,FALSE)</f>
        <v>#N/A</v>
      </c>
      <c r="O39" s="175" t="e">
        <f t="shared" si="7"/>
        <v>#N/A</v>
      </c>
      <c r="P39" s="27" t="e">
        <f t="shared" si="8"/>
        <v>#N/A</v>
      </c>
      <c r="Q39" s="308" t="e">
        <f t="shared" si="9"/>
        <v>#N/A</v>
      </c>
      <c r="R39" s="309" t="e">
        <f t="shared" si="10"/>
        <v>#N/A</v>
      </c>
      <c r="S39" s="310" t="e">
        <f t="shared" si="11"/>
        <v>#N/A</v>
      </c>
    </row>
    <row r="40" hidden="1" spans="2:19">
      <c r="B40" s="301">
        <v>36</v>
      </c>
      <c r="C40" s="246">
        <v>36</v>
      </c>
      <c r="D40" s="311"/>
      <c r="E40" s="112" t="e">
        <f>IF(VLOOKUP(D40,'ﾚｰﾃｨﾝｸﾞ計算書(TSF)'!$D$6:$H$63,2,FALSE)=0," ",VLOOKUP(D40,'ﾚｰﾃｨﾝｸﾞ計算書(TSF)'!$D$6:$H$63,2,FALSE))</f>
        <v>#N/A</v>
      </c>
      <c r="F40" s="112" t="e">
        <f>VLOOKUP(D40,'ﾚｰﾃｨﾝｸﾞ計算書(TSF)'!$D$6:$H$63,3,FALSE)</f>
        <v>#N/A</v>
      </c>
      <c r="G40" s="113">
        <f>VLOOKUP(D40,'レーティング計算書(OYCRating)'!$D$5:$M$43,4,FALSE)</f>
        <v>0</v>
      </c>
      <c r="H40" s="120">
        <f>VLOOKUP(D40,'レーティング計算書(OYCRating)'!$D$5:$M$43,5,FALSE)</f>
        <v>0</v>
      </c>
      <c r="I40" s="121">
        <f>VLOOKUP(D40,'レーティング計算書(OYCRating)'!$D$5:$M$43,6,FALSE)</f>
        <v>0</v>
      </c>
      <c r="J40" s="304">
        <f>VLOOKUP(D40,'レーティング計算書(OYCRating)'!$D$5:$M$43,7,FALSE)</f>
        <v>0</v>
      </c>
      <c r="K40" s="305">
        <f t="shared" si="3"/>
        <v>0</v>
      </c>
      <c r="L40" s="306" t="e">
        <f t="shared" si="4"/>
        <v>#DIV/0!</v>
      </c>
      <c r="M40" s="118">
        <f>VLOOKUP(D40,'レーティング計算書(OYCRating)'!$D$5:$M$43,10,FALSE)</f>
        <v>0</v>
      </c>
      <c r="N40" s="307" t="e">
        <f>VLOOKUP(D40,レース着順とタイム!$C$7:$D$43,2,FALSE)</f>
        <v>#N/A</v>
      </c>
      <c r="O40" s="175" t="e">
        <f t="shared" si="7"/>
        <v>#N/A</v>
      </c>
      <c r="P40" s="27" t="e">
        <f t="shared" si="8"/>
        <v>#N/A</v>
      </c>
      <c r="Q40" s="308" t="e">
        <f t="shared" si="9"/>
        <v>#N/A</v>
      </c>
      <c r="R40" s="309" t="e">
        <f t="shared" si="10"/>
        <v>#N/A</v>
      </c>
      <c r="S40" s="310" t="e">
        <f t="shared" si="11"/>
        <v>#N/A</v>
      </c>
    </row>
    <row r="41" ht="14.25" hidden="1" spans="2:19">
      <c r="B41" s="301">
        <v>37</v>
      </c>
      <c r="C41" s="312">
        <v>37</v>
      </c>
      <c r="D41" s="313"/>
      <c r="E41" s="136" t="e">
        <f>IF(VLOOKUP(D41,'ﾚｰﾃｨﾝｸﾞ計算書(TSF)'!$D$6:$H$63,2,FALSE)=0," ",VLOOKUP(D41,'ﾚｰﾃｨﾝｸﾞ計算書(TSF)'!$D$6:$H$63,2,FALSE))</f>
        <v>#N/A</v>
      </c>
      <c r="F41" s="136" t="e">
        <f>VLOOKUP(D41,'ﾚｰﾃｨﾝｸﾞ計算書(TSF)'!$D$6:$H$63,3,FALSE)</f>
        <v>#N/A</v>
      </c>
      <c r="G41" s="138">
        <f>VLOOKUP(D41,'レーティング計算書(OYCRating)'!$D$5:$M$43,4,FALSE)</f>
        <v>0</v>
      </c>
      <c r="H41" s="139">
        <f>VLOOKUP(D41,'レーティング計算書(OYCRating)'!$D$5:$M$43,5,FALSE)</f>
        <v>0</v>
      </c>
      <c r="I41" s="140">
        <f>VLOOKUP(D41,'レーティング計算書(OYCRating)'!$D$5:$M$43,6,FALSE)</f>
        <v>0</v>
      </c>
      <c r="J41" s="314">
        <f>VLOOKUP(D41,'レーティング計算書(OYCRating)'!$D$5:$M$43,7,FALSE)</f>
        <v>0</v>
      </c>
      <c r="K41" s="315">
        <f t="shared" si="3"/>
        <v>0</v>
      </c>
      <c r="L41" s="316" t="e">
        <f t="shared" si="4"/>
        <v>#DIV/0!</v>
      </c>
      <c r="M41" s="144">
        <f>VLOOKUP(D41,'レーティング計算書(OYCRating)'!$D$5:$M$43,10,FALSE)</f>
        <v>0</v>
      </c>
      <c r="N41" s="317" t="e">
        <f>VLOOKUP(D41,レース着順とタイム!$C$7:$D$43,2,FALSE)</f>
        <v>#N/A</v>
      </c>
      <c r="O41" s="318" t="e">
        <f t="shared" si="7"/>
        <v>#N/A</v>
      </c>
      <c r="P41" s="39" t="e">
        <f t="shared" si="8"/>
        <v>#N/A</v>
      </c>
      <c r="Q41" s="319" t="e">
        <f t="shared" si="9"/>
        <v>#N/A</v>
      </c>
      <c r="R41" s="320" t="e">
        <f t="shared" si="10"/>
        <v>#N/A</v>
      </c>
      <c r="S41" s="321" t="e">
        <f t="shared" si="11"/>
        <v>#N/A</v>
      </c>
    </row>
    <row r="43" spans="2:19">
      <c r="B43" s="42" t="s">
        <v>75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2:19">
      <c r="B44" s="42" t="s">
        <v>76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</row>
    <row r="45" spans="2:19">
      <c r="B45" s="42" t="s">
        <v>77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</row>
    <row r="46" spans="2:19">
      <c r="B46" s="42" t="s">
        <v>78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</sheetData>
  <sortState ref="C5:Q12">
    <sortCondition ref="Q5:Q12"/>
  </sortState>
  <mergeCells count="3">
    <mergeCell ref="B2:F2"/>
    <mergeCell ref="G2:L2"/>
    <mergeCell ref="L3:M3"/>
  </mergeCells>
  <pageMargins left="0.34" right="0.2" top="0.24" bottom="0.29" header="0.15" footer="0.19"/>
  <pageSetup paperSize="9" scale="95" orientation="landscape" blackAndWhite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P59"/>
  <sheetViews>
    <sheetView workbookViewId="0">
      <selection activeCell="S7" sqref="S7"/>
    </sheetView>
  </sheetViews>
  <sheetFormatPr defaultColWidth="9" defaultRowHeight="13.5"/>
  <cols>
    <col min="1" max="1" width="2.375" customWidth="1"/>
    <col min="2" max="3" width="5.25" customWidth="1"/>
    <col min="4" max="4" width="18.625" customWidth="1"/>
    <col min="5" max="5" width="8.875" style="94" customWidth="1"/>
    <col min="6" max="6" width="19.375" customWidth="1"/>
    <col min="7" max="7" width="5.5" customWidth="1"/>
    <col min="8" max="8" width="10" style="96" customWidth="1"/>
    <col min="9" max="9" width="16.75" style="145" customWidth="1"/>
    <col min="10" max="10" width="12.5" style="28" hidden="1" customWidth="1"/>
    <col min="11" max="11" width="11.875" customWidth="1"/>
    <col min="12" max="12" width="11.875" style="28" customWidth="1"/>
    <col min="13" max="14" width="11.875" customWidth="1"/>
  </cols>
  <sheetData>
    <row r="2" ht="17.25" spans="2:16">
      <c r="B2" s="8" t="s">
        <v>79</v>
      </c>
      <c r="C2" s="8"/>
      <c r="D2" s="8"/>
      <c r="E2" s="8"/>
      <c r="F2" s="8"/>
      <c r="G2" s="8"/>
      <c r="H2" s="8"/>
      <c r="I2" s="8"/>
    </row>
    <row r="3" ht="22.7" customHeight="1" spans="2:16">
      <c r="B3" s="97" t="s">
        <v>80</v>
      </c>
      <c r="C3" s="97"/>
      <c r="D3" s="97"/>
      <c r="E3" s="163"/>
      <c r="F3" s="212" t="s">
        <v>60</v>
      </c>
      <c r="G3" s="212"/>
      <c r="H3" s="149">
        <f>レース着順とタイム!D3</f>
        <v>46194</v>
      </c>
      <c r="I3" s="213">
        <f>レース着順とタイム!D4</f>
        <v>0.4375</v>
      </c>
      <c r="J3" s="213"/>
      <c r="K3" s="213"/>
      <c r="L3" s="213"/>
    </row>
    <row r="4" ht="14.25" spans="2:16">
      <c r="B4" s="214" t="s">
        <v>61</v>
      </c>
      <c r="C4" s="215" t="s">
        <v>6</v>
      </c>
      <c r="D4" s="216" t="s">
        <v>7</v>
      </c>
      <c r="E4" s="217" t="s">
        <v>62</v>
      </c>
      <c r="F4" s="218" t="s">
        <v>63</v>
      </c>
      <c r="G4" s="219" t="s">
        <v>64</v>
      </c>
      <c r="H4" s="220" t="s">
        <v>69</v>
      </c>
      <c r="I4" s="221" t="s">
        <v>71</v>
      </c>
      <c r="J4" s="222" t="s">
        <v>9</v>
      </c>
      <c r="K4" s="223" t="s">
        <v>9</v>
      </c>
      <c r="L4" s="224" t="s">
        <v>72</v>
      </c>
      <c r="M4" s="214" t="s">
        <v>73</v>
      </c>
      <c r="N4" s="225" t="s">
        <v>74</v>
      </c>
    </row>
    <row r="5" spans="2:16">
      <c r="B5" s="226">
        <v>1</v>
      </c>
      <c r="C5" s="226">
        <v>1</v>
      </c>
      <c r="D5" s="227" t="s">
        <v>11</v>
      </c>
      <c r="E5" s="228" t="str">
        <f>IF(VLOOKUP(D5,'ﾚｰﾃｨﾝｸﾞ計算書(TSF)'!$D$6:$H$63,2,FALSE)=0," ",VLOOKUP(D5,'ﾚｰﾃｨﾝｸﾞ計算書(TSF)'!$D$6:$H$63,2,FALSE))</f>
        <v>210</v>
      </c>
      <c r="F5" s="229" t="str">
        <f>VLOOKUP(D5,'ﾚｰﾃｨﾝｸﾞ計算書(TSF)'!$D$6:$H$63,3,FALSE)</f>
        <v>fre-31</v>
      </c>
      <c r="G5" s="230">
        <f>VLOOKUP(D5,'ﾚｰﾃｨﾝｸﾞ計算書(TSF)'!$D$6:$H$63,4,FALSE)</f>
        <v>663</v>
      </c>
      <c r="H5" s="231">
        <f t="shared" ref="H5:H21" si="0">600/G5</f>
        <v>0.904977375565611</v>
      </c>
      <c r="I5" s="232">
        <f>VLOOKUP(D5,レース着順とタイム!$C$7:$D$43,2,FALSE)</f>
        <v>0.474467592592593</v>
      </c>
      <c r="J5" s="233">
        <f t="shared" ref="J5:J21" si="1">(I5-$I$3)*86400</f>
        <v>3194</v>
      </c>
      <c r="K5" s="234">
        <f t="shared" ref="K5:K21" si="2">IF(J5&gt;0,J5,99999999)</f>
        <v>3194</v>
      </c>
      <c r="L5" s="235">
        <f t="shared" ref="L5:L21" si="3">K5*H5</f>
        <v>2890.49773755656</v>
      </c>
      <c r="M5" s="236"/>
      <c r="N5" s="237"/>
    </row>
    <row r="6" spans="2:16">
      <c r="B6" s="238">
        <v>2</v>
      </c>
      <c r="C6" s="238">
        <v>2</v>
      </c>
      <c r="D6" s="239" t="s">
        <v>13</v>
      </c>
      <c r="E6" s="240" t="str">
        <f>IF(VLOOKUP(D6,'ﾚｰﾃｨﾝｸﾞ計算書(TSF)'!$D$6:$H$63,2,FALSE)=0," ",VLOOKUP(D6,'ﾚｰﾃｨﾝｸﾞ計算書(TSF)'!$D$6:$H$63,2,FALSE))</f>
        <v>4167</v>
      </c>
      <c r="F6" s="241" t="str">
        <f>VLOOKUP(D6,'ﾚｰﾃｨﾝｸﾞ計算書(TSF)'!$D$6:$H$63,3,FALSE)</f>
        <v>yokoyama-30sr P:B</v>
      </c>
      <c r="G6" s="242">
        <f>VLOOKUP(D6,'ﾚｰﾃｨﾝｸﾞ計算書(TSF)'!$D$6:$H$63,4,FALSE)</f>
        <v>677</v>
      </c>
      <c r="H6" s="243">
        <f t="shared" si="0"/>
        <v>0.886262924667651</v>
      </c>
      <c r="I6" s="244">
        <f>VLOOKUP(D6,レース着順とタイム!$C$7:$D$43,2,FALSE)</f>
        <v>0.476840277777778</v>
      </c>
      <c r="J6" s="245">
        <f t="shared" si="1"/>
        <v>3399</v>
      </c>
      <c r="K6" s="246">
        <f t="shared" si="2"/>
        <v>3399</v>
      </c>
      <c r="L6" s="247">
        <f t="shared" si="3"/>
        <v>3012.40768094535</v>
      </c>
      <c r="M6" s="248">
        <f t="shared" ref="M6:M21" si="4">IF(L6=0,"-",L6-L5)</f>
        <v>121.909943388786</v>
      </c>
      <c r="N6" s="249">
        <f t="shared" ref="N6:N21" si="5">IF(L6=0,"-",L6-$L$5)</f>
        <v>121.909943388786</v>
      </c>
    </row>
    <row r="7" spans="2:16">
      <c r="B7" s="238">
        <v>3</v>
      </c>
      <c r="C7" s="238">
        <v>3</v>
      </c>
      <c r="D7" s="239" t="s">
        <v>15</v>
      </c>
      <c r="E7" s="240" t="str">
        <f>IF(VLOOKUP(D7,'ﾚｰﾃｨﾝｸﾞ計算書(TSF)'!$D$6:$H$63,2,FALSE)=0," ",VLOOKUP(D7,'ﾚｰﾃｨﾝｸﾞ計算書(TSF)'!$D$6:$H$63,2,FALSE))</f>
        <v>JST374</v>
      </c>
      <c r="F7" s="241" t="str">
        <f>VLOOKUP(D7,'ﾚｰﾃｨﾝｸﾞ計算書(TSF)'!$D$6:$H$63,3,FALSE)</f>
        <v>yamaha-31s LTD</v>
      </c>
      <c r="G7" s="242">
        <f>VLOOKUP(D7,'ﾚｰﾃｨﾝｸﾞ計算書(TSF)'!$D$6:$H$63,4,FALSE)</f>
        <v>677</v>
      </c>
      <c r="H7" s="243">
        <f t="shared" si="0"/>
        <v>0.886262924667651</v>
      </c>
      <c r="I7" s="244">
        <f>VLOOKUP(D7,レース着順とタイム!$C$7:$D$43,2,FALSE)</f>
        <v>0.478217592592593</v>
      </c>
      <c r="J7" s="245">
        <f t="shared" si="1"/>
        <v>3518</v>
      </c>
      <c r="K7" s="246">
        <f t="shared" si="2"/>
        <v>3518</v>
      </c>
      <c r="L7" s="247">
        <f t="shared" si="3"/>
        <v>3117.8729689808</v>
      </c>
      <c r="M7" s="248">
        <f t="shared" si="4"/>
        <v>105.465288035452</v>
      </c>
      <c r="N7" s="249">
        <f t="shared" si="5"/>
        <v>227.375231424238</v>
      </c>
    </row>
    <row r="8" spans="2:16">
      <c r="B8" s="238">
        <v>4</v>
      </c>
      <c r="C8" s="238">
        <v>7</v>
      </c>
      <c r="D8" s="239" t="s">
        <v>22</v>
      </c>
      <c r="E8" s="240" t="str">
        <f>IF(VLOOKUP(D8,'ﾚｰﾃｨﾝｸﾞ計算書(TSF)'!$D$6:$H$63,2,FALSE)=0," ",VLOOKUP(D8,'ﾚｰﾃｨﾝｸﾞ計算書(TSF)'!$D$6:$H$63,2,FALSE))</f>
        <v>2672</v>
      </c>
      <c r="F8" s="241" t="str">
        <f>VLOOKUP(D8,'ﾚｰﾃｨﾝｸﾞ計算書(TSF)'!$D$6:$H$63,3,FALSE)</f>
        <v>オカザキ32Ｃ</v>
      </c>
      <c r="G8" s="242">
        <f>VLOOKUP(D8,'ﾚｰﾃｨﾝｸﾞ計算書(TSF)'!$D$6:$H$63,4,FALSE)</f>
        <v>720</v>
      </c>
      <c r="H8" s="243">
        <f>600/G8</f>
        <v>0.833333333333333</v>
      </c>
      <c r="I8" s="244">
        <f>VLOOKUP(D8,レース着順とタイム!$C$7:$D$43,2,FALSE)</f>
        <v>0.483888888888889</v>
      </c>
      <c r="J8" s="245">
        <f>(I8-$I$3)*86400</f>
        <v>4008</v>
      </c>
      <c r="K8" s="246">
        <f>IF(J8&gt;0,J8,99999999)</f>
        <v>4008</v>
      </c>
      <c r="L8" s="247">
        <f>K8*H8</f>
        <v>3340</v>
      </c>
      <c r="M8" s="248">
        <f>IF(L8=0,"-",L8-L7)</f>
        <v>222.1270310192</v>
      </c>
      <c r="N8" s="249">
        <f>IF(L8=0,"-",L8-$L$5)</f>
        <v>449.502262443438</v>
      </c>
    </row>
    <row r="9" spans="2:16">
      <c r="B9" s="238">
        <v>5</v>
      </c>
      <c r="C9" s="238">
        <v>4</v>
      </c>
      <c r="D9" s="239" t="s">
        <v>16</v>
      </c>
      <c r="E9" s="240" t="str">
        <f>IF(VLOOKUP(D9,'ﾚｰﾃｨﾝｸﾞ計算書(TSF)'!$D$6:$H$63,2,FALSE)=0," ",VLOOKUP(D9,'ﾚｰﾃｨﾝｸﾞ計算書(TSF)'!$D$6:$H$63,2,FALSE))</f>
        <v>6363</v>
      </c>
      <c r="F9" s="241" t="str">
        <f>VLOOKUP(D9,'ﾚｰﾃｨﾝｸﾞ計算書(TSF)'!$D$6:$H$63,3,FALSE)</f>
        <v>Dehler36SQ</v>
      </c>
      <c r="G9" s="242">
        <f>VLOOKUP(D9,'ﾚｰﾃｨﾝｸﾞ計算書(TSF)'!$D$6:$H$63,4,FALSE)</f>
        <v>640</v>
      </c>
      <c r="H9" s="243">
        <f>600/G9</f>
        <v>0.9375</v>
      </c>
      <c r="I9" s="244">
        <f>VLOOKUP(D9,レース着順とタイム!$C$7:$D$43,2,FALSE)</f>
        <v>0.479803240740741</v>
      </c>
      <c r="J9" s="245">
        <f>(I9-$I$3)*86400</f>
        <v>3655</v>
      </c>
      <c r="K9" s="246">
        <f>IF(J9&gt;0,J9,99999999)</f>
        <v>3655</v>
      </c>
      <c r="L9" s="247">
        <f>K9*H9</f>
        <v>3426.5625</v>
      </c>
      <c r="M9" s="248">
        <f>IF(L9=0,"-",L9-L8)</f>
        <v>86.5625000000036</v>
      </c>
      <c r="N9" s="249">
        <f>IF(L9=0,"-",L9-$L$5)</f>
        <v>536.064762443442</v>
      </c>
    </row>
    <row r="10" spans="2:16">
      <c r="B10" s="238">
        <v>6</v>
      </c>
      <c r="C10" s="238">
        <v>5</v>
      </c>
      <c r="D10" s="239" t="s">
        <v>18</v>
      </c>
      <c r="E10" s="240" t="str">
        <f>IF(VLOOKUP(D10,'ﾚｰﾃｨﾝｸﾞ計算書(TSF)'!$D$6:$H$63,2,FALSE)=0," ",VLOOKUP(D10,'ﾚｰﾃｨﾝｸﾞ計算書(TSF)'!$D$6:$H$63,2,FALSE))</f>
        <v>3903</v>
      </c>
      <c r="F10" s="241" t="str">
        <f>VLOOKUP(D10,'ﾚｰﾃｨﾝｸﾞ計算書(TSF)'!$D$6:$H$63,3,FALSE)</f>
        <v>AZUREE33</v>
      </c>
      <c r="G10" s="242">
        <f>VLOOKUP(D10,'ﾚｰﾃｨﾝｸﾞ計算書(TSF)'!$D$6:$H$63,4,FALSE)</f>
        <v>633</v>
      </c>
      <c r="H10" s="243">
        <f>600/G10</f>
        <v>0.947867298578199</v>
      </c>
      <c r="I10" s="244">
        <f>VLOOKUP(D10,レース着順とタイム!$C$7:$D$43,2,FALSE)</f>
        <v>0.479884259259259</v>
      </c>
      <c r="J10" s="245">
        <f>(I10-$I$3)*86400</f>
        <v>3662</v>
      </c>
      <c r="K10" s="246">
        <f>IF(J10&gt;0,J10,99999999)</f>
        <v>3662</v>
      </c>
      <c r="L10" s="247">
        <f>K10*H10</f>
        <v>3471.09004739336</v>
      </c>
      <c r="M10" s="248">
        <f>IF(L10=0,"-",L10-L9)</f>
        <v>44.5275473933625</v>
      </c>
      <c r="N10" s="249">
        <f>IF(L10=0,"-",L10-$L$5)</f>
        <v>580.592309836804</v>
      </c>
    </row>
    <row r="11" spans="2:16">
      <c r="B11" s="238">
        <v>7</v>
      </c>
      <c r="C11" s="238">
        <v>6</v>
      </c>
      <c r="D11" s="239" t="s">
        <v>20</v>
      </c>
      <c r="E11" s="240" t="str">
        <f>IF(VLOOKUP(D11,'ﾚｰﾃｨﾝｸﾞ計算書(TSF)'!$D$6:$H$63,2,FALSE)=0," ",VLOOKUP(D11,'ﾚｰﾃｨﾝｸﾞ計算書(TSF)'!$D$6:$H$63,2,FALSE))</f>
        <v>4983</v>
      </c>
      <c r="F11" s="241" t="str">
        <f>VLOOKUP(D11,'ﾚｰﾃｨﾝｸﾞ計算書(TSF)'!$D$6:$H$63,3,FALSE)</f>
        <v>J-35s</v>
      </c>
      <c r="G11" s="242">
        <f>VLOOKUP(D11,'ﾚｰﾃｨﾝｸﾞ計算書(TSF)'!$D$6:$H$63,4,FALSE)</f>
        <v>643</v>
      </c>
      <c r="H11" s="243">
        <f>600/G11</f>
        <v>0.933125972006221</v>
      </c>
      <c r="I11" s="244">
        <f>VLOOKUP(D11,レース着順とタイム!$C$7:$D$43,2,FALSE)</f>
        <v>0.481782407407407</v>
      </c>
      <c r="J11" s="245">
        <f>(I11-$I$3)*86400</f>
        <v>3826</v>
      </c>
      <c r="K11" s="246">
        <f>IF(J11&gt;0,J11,99999999)</f>
        <v>3826</v>
      </c>
      <c r="L11" s="247">
        <f>K11*H11</f>
        <v>3570.1399688958</v>
      </c>
      <c r="M11" s="248">
        <f>IF(L11=0,"-",L11-L10)</f>
        <v>99.0499215024361</v>
      </c>
      <c r="N11" s="249">
        <f>IF(L11=0,"-",L11-$L$5)</f>
        <v>679.64223133924</v>
      </c>
    </row>
    <row r="12" spans="2:16">
      <c r="B12" s="238">
        <v>8</v>
      </c>
      <c r="C12" s="238">
        <v>10</v>
      </c>
      <c r="D12" s="239" t="s">
        <v>28</v>
      </c>
      <c r="E12" s="240" t="str">
        <f>IF(VLOOKUP(D12,'ﾚｰﾃｨﾝｸﾞ計算書(TSF)'!$D$6:$H$63,2,FALSE)=0," ",VLOOKUP(D12,'ﾚｰﾃｨﾝｸﾞ計算書(TSF)'!$D$6:$H$63,2,FALSE))</f>
        <v> </v>
      </c>
      <c r="F12" s="241" t="str">
        <f>VLOOKUP(D12,'ﾚｰﾃｨﾝｸﾞ計算書(TSF)'!$D$6:$H$63,3,FALSE)</f>
        <v>なかよし３０</v>
      </c>
      <c r="G12" s="242">
        <f>VLOOKUP(D12,'ﾚｰﾃｨﾝｸﾞ計算書(TSF)'!$D$6:$H$63,4,FALSE)</f>
        <v>740</v>
      </c>
      <c r="H12" s="243">
        <f>600/G12</f>
        <v>0.810810810810811</v>
      </c>
      <c r="I12" s="244">
        <f>VLOOKUP(D12,レース着順とタイム!$C$7:$D$43,2,FALSE)</f>
        <v>0.510578703703704</v>
      </c>
      <c r="J12" s="245">
        <f>(I12-$I$3)*86400</f>
        <v>6314</v>
      </c>
      <c r="K12" s="246">
        <f>IF(J12&gt;0,J12,99999999)</f>
        <v>6314</v>
      </c>
      <c r="L12" s="247">
        <f>K12*H12</f>
        <v>5119.45945945946</v>
      </c>
      <c r="M12" s="248">
        <f>IF(L12=0,"-",L12-L11)</f>
        <v>1549.31949056366</v>
      </c>
      <c r="N12" s="249">
        <f>IF(L12=0,"-",L12-$L$5)</f>
        <v>2228.9617219029</v>
      </c>
      <c r="O12" s="250"/>
      <c r="P12" s="33"/>
    </row>
    <row r="13" spans="2:16">
      <c r="B13" s="238">
        <v>9</v>
      </c>
      <c r="C13" s="238">
        <v>9</v>
      </c>
      <c r="D13" s="239" t="s">
        <v>26</v>
      </c>
      <c r="E13" s="240" t="str">
        <f>IF(VLOOKUP(D13,'ﾚｰﾃｨﾝｸﾞ計算書(TSF)'!$D$6:$H$63,2,FALSE)=0," ",VLOOKUP(D13,'ﾚｰﾃｨﾝｸﾞ計算書(TSF)'!$D$6:$H$63,2,FALSE))</f>
        <v> </v>
      </c>
      <c r="F13" s="241" t="str">
        <f>VLOOKUP(D13,'ﾚｰﾃｨﾝｸﾞ計算書(TSF)'!$D$6:$H$63,3,FALSE)</f>
        <v>First310 (solid 2p)</v>
      </c>
      <c r="G13" s="242">
        <f>VLOOKUP(D13,'ﾚｰﾃｨﾝｸﾞ計算書(TSF)'!$D$6:$H$63,4,FALSE)</f>
        <v>680</v>
      </c>
      <c r="H13" s="243">
        <f t="shared" si="0"/>
        <v>0.882352941176471</v>
      </c>
      <c r="I13" s="244">
        <f>VLOOKUP(D13,レース着順とタイム!$C$7:$D$43,2,FALSE)</f>
        <v>0.504733796296296</v>
      </c>
      <c r="J13" s="245">
        <f t="shared" si="1"/>
        <v>5809</v>
      </c>
      <c r="K13" s="251">
        <f t="shared" si="2"/>
        <v>5809</v>
      </c>
      <c r="L13" s="252">
        <f t="shared" si="3"/>
        <v>5125.58823529412</v>
      </c>
      <c r="M13" s="248">
        <f t="shared" si="4"/>
        <v>6.12877583465979</v>
      </c>
      <c r="N13" s="249">
        <f t="shared" si="5"/>
        <v>2235.09049773756</v>
      </c>
    </row>
    <row r="14" ht="14.25" customHeight="1" spans="2:16">
      <c r="B14" s="238">
        <v>10</v>
      </c>
      <c r="C14" s="238">
        <v>8</v>
      </c>
      <c r="D14" s="239" t="s">
        <v>24</v>
      </c>
      <c r="E14" s="240" t="str">
        <f>IF(VLOOKUP(D14,'ﾚｰﾃｨﾝｸﾞ計算書(TSF)'!$D$6:$H$63,2,FALSE)=0," ",VLOOKUP(D14,'ﾚｰﾃｨﾝｸﾞ計算書(TSF)'!$D$6:$H$63,2,FALSE))</f>
        <v>JPN3663</v>
      </c>
      <c r="F14" s="241" t="str">
        <f>VLOOKUP(D14,'ﾚｰﾃｨﾝｸﾞ計算書(TSF)'!$D$6:$H$63,3,FALSE)</f>
        <v>ヨコヤマ28</v>
      </c>
      <c r="G14" s="242">
        <f>VLOOKUP(D14,'ﾚｰﾃｨﾝｸﾞ計算書(TSF)'!$D$6:$H$63,4,FALSE)</f>
        <v>710</v>
      </c>
      <c r="H14" s="243">
        <f>600/G14</f>
        <v>0.845070422535211</v>
      </c>
      <c r="I14" s="244" t="str">
        <f>VLOOKUP(D14,レース着順とタイム!$C$7:$D$43,2,FALSE)</f>
        <v>DNF</v>
      </c>
      <c r="J14" s="245" t="e">
        <f>(I14-$I$3)*86400</f>
        <v>#VALUE!</v>
      </c>
      <c r="K14" s="246"/>
      <c r="L14" s="247"/>
      <c r="M14" s="248"/>
      <c r="N14" s="249"/>
    </row>
    <row r="15" spans="2:16">
      <c r="B15" s="238">
        <v>11</v>
      </c>
      <c r="C15" s="238">
        <v>11</v>
      </c>
      <c r="D15" s="239" t="s">
        <v>29</v>
      </c>
      <c r="E15" s="240" t="str">
        <f>IF(VLOOKUP(D15,'ﾚｰﾃｨﾝｸﾞ計算書(TSF)'!$D$6:$H$63,2,FALSE)=0," ",VLOOKUP(D15,'ﾚｰﾃｨﾝｸﾞ計算書(TSF)'!$D$6:$H$63,2,FALSE))</f>
        <v>JST314</v>
      </c>
      <c r="F15" s="241" t="str">
        <f>VLOOKUP(D15,'ﾚｰﾃｨﾝｸﾞ計算書(TSF)'!$D$6:$H$63,3,FALSE)</f>
        <v>joylack26 P:B</v>
      </c>
      <c r="G15" s="242">
        <f>VLOOKUP(D15,'ﾚｰﾃｨﾝｸﾞ計算書(TSF)'!$D$6:$H$63,4,FALSE)</f>
        <v>740</v>
      </c>
      <c r="H15" s="243">
        <f t="shared" si="0"/>
        <v>0.810810810810811</v>
      </c>
      <c r="I15" s="244" t="str">
        <f>VLOOKUP(D15,レース着順とタイム!$C$7:$D$43,2,FALSE)</f>
        <v>RET</v>
      </c>
      <c r="J15" s="245" t="e">
        <f t="shared" si="1"/>
        <v>#VALUE!</v>
      </c>
      <c r="K15" s="246"/>
      <c r="L15" s="247"/>
      <c r="M15" s="248"/>
      <c r="N15" s="249"/>
    </row>
    <row r="16" hidden="1" spans="2:16">
      <c r="B16" s="238">
        <v>12</v>
      </c>
      <c r="C16" s="238">
        <v>12</v>
      </c>
      <c r="D16" s="253"/>
      <c r="E16" s="254" t="e">
        <f>IF(VLOOKUP(D16,'ﾚｰﾃｨﾝｸﾞ計算書(TSF)'!$D$6:$H$63,2,FALSE)=0," ",VLOOKUP(D16,'ﾚｰﾃｨﾝｸﾞ計算書(TSF)'!$D$6:$H$63,2,FALSE))</f>
        <v>#N/A</v>
      </c>
      <c r="F16" s="241" t="e">
        <f>VLOOKUP(D16,'ﾚｰﾃｨﾝｸﾞ計算書(TSF)'!$D$6:$H$63,3,FALSE)</f>
        <v>#N/A</v>
      </c>
      <c r="G16" s="242" t="e">
        <f>VLOOKUP(D16,'ﾚｰﾃｨﾝｸﾞ計算書(TSF)'!$D$6:$H$63,4,FALSE)</f>
        <v>#N/A</v>
      </c>
      <c r="H16" s="243" t="e">
        <f t="shared" si="0"/>
        <v>#N/A</v>
      </c>
      <c r="I16" s="244" t="e">
        <f>VLOOKUP(D16,レース着順とタイム!$C$7:$D$43,2,FALSE)</f>
        <v>#N/A</v>
      </c>
      <c r="J16" s="245" t="e">
        <f t="shared" si="1"/>
        <v>#N/A</v>
      </c>
      <c r="K16" s="246" t="e">
        <f t="shared" si="2"/>
        <v>#N/A</v>
      </c>
      <c r="L16" s="247" t="e">
        <f t="shared" si="3"/>
        <v>#N/A</v>
      </c>
      <c r="M16" s="248" t="e">
        <f t="shared" si="4"/>
        <v>#N/A</v>
      </c>
      <c r="N16" s="249" t="e">
        <f t="shared" si="5"/>
        <v>#N/A</v>
      </c>
    </row>
    <row r="17" hidden="1" spans="2:14">
      <c r="B17" s="238">
        <v>13</v>
      </c>
      <c r="C17" s="238">
        <v>13</v>
      </c>
      <c r="D17" s="255"/>
      <c r="E17" s="254" t="e">
        <f>IF(VLOOKUP(D17,'ﾚｰﾃｨﾝｸﾞ計算書(TSF)'!$D$6:$H$63,2,FALSE)=0," ",VLOOKUP(D17,'ﾚｰﾃｨﾝｸﾞ計算書(TSF)'!$D$6:$H$63,2,FALSE))</f>
        <v>#N/A</v>
      </c>
      <c r="F17" s="241" t="e">
        <f>VLOOKUP(D17,'ﾚｰﾃｨﾝｸﾞ計算書(TSF)'!$D$6:$H$63,3,FALSE)</f>
        <v>#N/A</v>
      </c>
      <c r="G17" s="242" t="e">
        <f>VLOOKUP(D17,'ﾚｰﾃｨﾝｸﾞ計算書(TSF)'!$D$6:$H$63,4,FALSE)</f>
        <v>#N/A</v>
      </c>
      <c r="H17" s="243" t="e">
        <f t="shared" si="0"/>
        <v>#N/A</v>
      </c>
      <c r="I17" s="244" t="e">
        <f>VLOOKUP(D17,レース着順とタイム!$C$7:$D$43,2,FALSE)</f>
        <v>#N/A</v>
      </c>
      <c r="J17" s="245" t="e">
        <f t="shared" si="1"/>
        <v>#N/A</v>
      </c>
      <c r="K17" s="246" t="e">
        <f t="shared" si="2"/>
        <v>#N/A</v>
      </c>
      <c r="L17" s="247" t="e">
        <f t="shared" si="3"/>
        <v>#N/A</v>
      </c>
      <c r="M17" s="248" t="e">
        <f t="shared" si="4"/>
        <v>#N/A</v>
      </c>
      <c r="N17" s="249" t="e">
        <f t="shared" si="5"/>
        <v>#N/A</v>
      </c>
    </row>
    <row r="18" hidden="1" spans="2:14">
      <c r="B18" s="238">
        <v>14</v>
      </c>
      <c r="C18" s="238">
        <v>14</v>
      </c>
      <c r="D18" s="255"/>
      <c r="E18" s="254" t="e">
        <f>IF(VLOOKUP(D18,'ﾚｰﾃｨﾝｸﾞ計算書(TSF)'!$D$6:$H$63,2,FALSE)=0," ",VLOOKUP(D18,'ﾚｰﾃｨﾝｸﾞ計算書(TSF)'!$D$6:$H$63,2,FALSE))</f>
        <v>#N/A</v>
      </c>
      <c r="F18" s="241" t="e">
        <f>VLOOKUP(D18,'ﾚｰﾃｨﾝｸﾞ計算書(TSF)'!$D$6:$H$63,3,FALSE)</f>
        <v>#N/A</v>
      </c>
      <c r="G18" s="242" t="e">
        <f>VLOOKUP(D18,'ﾚｰﾃｨﾝｸﾞ計算書(TSF)'!$D$6:$H$63,4,FALSE)</f>
        <v>#N/A</v>
      </c>
      <c r="H18" s="243" t="e">
        <f t="shared" si="0"/>
        <v>#N/A</v>
      </c>
      <c r="I18" s="244" t="e">
        <f>VLOOKUP(D18,レース着順とタイム!$C$7:$D$43,2,FALSE)</f>
        <v>#N/A</v>
      </c>
      <c r="J18" s="245" t="e">
        <f t="shared" si="1"/>
        <v>#N/A</v>
      </c>
      <c r="K18" s="246" t="e">
        <f t="shared" si="2"/>
        <v>#N/A</v>
      </c>
      <c r="L18" s="247" t="e">
        <f t="shared" si="3"/>
        <v>#N/A</v>
      </c>
      <c r="M18" s="248" t="e">
        <f t="shared" si="4"/>
        <v>#N/A</v>
      </c>
      <c r="N18" s="249" t="e">
        <f t="shared" si="5"/>
        <v>#N/A</v>
      </c>
    </row>
    <row r="19" hidden="1" spans="2:14">
      <c r="B19" s="238">
        <v>15</v>
      </c>
      <c r="C19" s="238">
        <v>15</v>
      </c>
      <c r="D19" s="255"/>
      <c r="E19" s="254" t="e">
        <f>IF(VLOOKUP(D19,'ﾚｰﾃｨﾝｸﾞ計算書(TSF)'!$D$6:$H$63,2,FALSE)=0," ",VLOOKUP(D19,'ﾚｰﾃｨﾝｸﾞ計算書(TSF)'!$D$6:$H$63,2,FALSE))</f>
        <v>#N/A</v>
      </c>
      <c r="F19" s="241" t="e">
        <f>VLOOKUP(D19,'ﾚｰﾃｨﾝｸﾞ計算書(TSF)'!$D$6:$H$63,3,FALSE)</f>
        <v>#N/A</v>
      </c>
      <c r="G19" s="242" t="e">
        <f>VLOOKUP(D19,'ﾚｰﾃｨﾝｸﾞ計算書(TSF)'!$D$6:$H$63,4,FALSE)</f>
        <v>#N/A</v>
      </c>
      <c r="H19" s="243" t="e">
        <f t="shared" si="0"/>
        <v>#N/A</v>
      </c>
      <c r="I19" s="244" t="e">
        <f>VLOOKUP(D19,レース着順とタイム!$C$7:$D$43,2,FALSE)</f>
        <v>#N/A</v>
      </c>
      <c r="J19" s="245" t="e">
        <f t="shared" si="1"/>
        <v>#N/A</v>
      </c>
      <c r="K19" s="246" t="e">
        <f t="shared" si="2"/>
        <v>#N/A</v>
      </c>
      <c r="L19" s="247" t="e">
        <f t="shared" si="3"/>
        <v>#N/A</v>
      </c>
      <c r="M19" s="248" t="e">
        <f t="shared" si="4"/>
        <v>#N/A</v>
      </c>
      <c r="N19" s="249" t="e">
        <f t="shared" si="5"/>
        <v>#N/A</v>
      </c>
    </row>
    <row r="20" hidden="1" spans="2:14">
      <c r="B20" s="238">
        <v>16</v>
      </c>
      <c r="C20" s="238">
        <v>16</v>
      </c>
      <c r="D20" s="255"/>
      <c r="E20" s="254" t="e">
        <f>IF(VLOOKUP(D20,'ﾚｰﾃｨﾝｸﾞ計算書(TSF)'!$D$6:$H$63,2,FALSE)=0," ",VLOOKUP(D20,'ﾚｰﾃｨﾝｸﾞ計算書(TSF)'!$D$6:$H$63,2,FALSE))</f>
        <v>#N/A</v>
      </c>
      <c r="F20" s="241" t="e">
        <f>VLOOKUP(D20,'ﾚｰﾃｨﾝｸﾞ計算書(TSF)'!$D$6:$H$63,3,FALSE)</f>
        <v>#N/A</v>
      </c>
      <c r="G20" s="242" t="e">
        <f>VLOOKUP(D20,'ﾚｰﾃｨﾝｸﾞ計算書(TSF)'!$D$6:$H$63,4,FALSE)</f>
        <v>#N/A</v>
      </c>
      <c r="H20" s="243" t="e">
        <f t="shared" si="0"/>
        <v>#N/A</v>
      </c>
      <c r="I20" s="244" t="e">
        <f>VLOOKUP(D20,レース着順とタイム!$C$7:$D$43,2,FALSE)</f>
        <v>#N/A</v>
      </c>
      <c r="J20" s="245" t="e">
        <f t="shared" si="1"/>
        <v>#N/A</v>
      </c>
      <c r="K20" s="246" t="e">
        <f t="shared" si="2"/>
        <v>#N/A</v>
      </c>
      <c r="L20" s="247" t="e">
        <f t="shared" si="3"/>
        <v>#N/A</v>
      </c>
      <c r="M20" s="248" t="e">
        <f t="shared" si="4"/>
        <v>#N/A</v>
      </c>
      <c r="N20" s="249" t="e">
        <f t="shared" si="5"/>
        <v>#N/A</v>
      </c>
    </row>
    <row r="21" hidden="1" spans="2:14">
      <c r="B21" s="238">
        <v>17</v>
      </c>
      <c r="C21" s="238">
        <v>17</v>
      </c>
      <c r="D21" s="255"/>
      <c r="E21" s="254" t="e">
        <f>IF(VLOOKUP(D21,'ﾚｰﾃｨﾝｸﾞ計算書(TSF)'!$D$6:$H$63,2,FALSE)=0," ",VLOOKUP(D21,'ﾚｰﾃｨﾝｸﾞ計算書(TSF)'!$D$6:$H$63,2,FALSE))</f>
        <v>#N/A</v>
      </c>
      <c r="F21" s="241" t="e">
        <f>VLOOKUP(D21,'ﾚｰﾃｨﾝｸﾞ計算書(TSF)'!$D$6:$H$63,3,FALSE)</f>
        <v>#N/A</v>
      </c>
      <c r="G21" s="242" t="e">
        <f>VLOOKUP(D21,'ﾚｰﾃｨﾝｸﾞ計算書(TSF)'!$D$6:$H$63,4,FALSE)</f>
        <v>#N/A</v>
      </c>
      <c r="H21" s="243" t="e">
        <f t="shared" si="0"/>
        <v>#N/A</v>
      </c>
      <c r="I21" s="244" t="e">
        <f>VLOOKUP(D21,レース着順とタイム!$C$7:$D$43,2,FALSE)</f>
        <v>#N/A</v>
      </c>
      <c r="J21" s="245" t="e">
        <f t="shared" si="1"/>
        <v>#N/A</v>
      </c>
      <c r="K21" s="246" t="e">
        <f t="shared" si="2"/>
        <v>#N/A</v>
      </c>
      <c r="L21" s="247" t="e">
        <f t="shared" si="3"/>
        <v>#N/A</v>
      </c>
      <c r="M21" s="248" t="e">
        <f t="shared" si="4"/>
        <v>#N/A</v>
      </c>
      <c r="N21" s="249" t="e">
        <f t="shared" si="5"/>
        <v>#N/A</v>
      </c>
    </row>
    <row r="22" hidden="1" spans="2:14">
      <c r="B22" s="238">
        <v>18</v>
      </c>
      <c r="C22" s="238">
        <v>18</v>
      </c>
      <c r="D22" s="255"/>
      <c r="E22" s="254" t="e">
        <f>IF(VLOOKUP(D22,'ﾚｰﾃｨﾝｸﾞ計算書(TSF)'!$D$6:$H$63,2,FALSE)=0," ",VLOOKUP(D22,'ﾚｰﾃｨﾝｸﾞ計算書(TSF)'!$D$6:$H$63,2,FALSE))</f>
        <v>#N/A</v>
      </c>
      <c r="F22" s="241" t="e">
        <f>VLOOKUP(D22,'ﾚｰﾃｨﾝｸﾞ計算書(TSF)'!$D$6:$H$63,3,FALSE)</f>
        <v>#N/A</v>
      </c>
      <c r="G22" s="242" t="e">
        <f>VLOOKUP(D22,'ﾚｰﾃｨﾝｸﾞ計算書(TSF)'!$D$6:$H$63,4,FALSE)</f>
        <v>#N/A</v>
      </c>
      <c r="H22" s="243" t="e">
        <f t="shared" ref="H22:H41" si="6">600/G22</f>
        <v>#N/A</v>
      </c>
      <c r="I22" s="244" t="e">
        <f>VLOOKUP(D22,レース着順とタイム!$C$7:$D$43,2,FALSE)</f>
        <v>#N/A</v>
      </c>
      <c r="J22" s="245" t="e">
        <f t="shared" ref="J22:J41" si="7">(I22-$I$3)*86400</f>
        <v>#N/A</v>
      </c>
      <c r="K22" s="246" t="e">
        <f t="shared" ref="K22:K41" si="8">IF(J22&gt;0,J22,99999999)</f>
        <v>#N/A</v>
      </c>
      <c r="L22" s="247" t="e">
        <f t="shared" ref="L22:L41" si="9">K22*H22</f>
        <v>#N/A</v>
      </c>
      <c r="M22" s="248" t="e">
        <f t="shared" ref="M22:M41" si="10">IF(L22=0,"-",L22-L21)</f>
        <v>#N/A</v>
      </c>
      <c r="N22" s="249" t="e">
        <f t="shared" ref="N22:N41" si="11">IF(L22=0,"-",L22-$L$5)</f>
        <v>#N/A</v>
      </c>
    </row>
    <row r="23" hidden="1" spans="2:14">
      <c r="B23" s="238">
        <v>19</v>
      </c>
      <c r="C23" s="238">
        <v>19</v>
      </c>
      <c r="D23" s="255"/>
      <c r="E23" s="254" t="e">
        <f>IF(VLOOKUP(D23,'ﾚｰﾃｨﾝｸﾞ計算書(TSF)'!$D$6:$H$63,2,FALSE)=0," ",VLOOKUP(D23,'ﾚｰﾃｨﾝｸﾞ計算書(TSF)'!$D$6:$H$63,2,FALSE))</f>
        <v>#N/A</v>
      </c>
      <c r="F23" s="241" t="e">
        <f>VLOOKUP(D23,'ﾚｰﾃｨﾝｸﾞ計算書(TSF)'!$D$6:$H$63,3,FALSE)</f>
        <v>#N/A</v>
      </c>
      <c r="G23" s="242" t="e">
        <f>VLOOKUP(D23,'ﾚｰﾃｨﾝｸﾞ計算書(TSF)'!$D$6:$H$63,4,FALSE)</f>
        <v>#N/A</v>
      </c>
      <c r="H23" s="243" t="e">
        <f t="shared" si="6"/>
        <v>#N/A</v>
      </c>
      <c r="I23" s="244" t="e">
        <f>VLOOKUP(D23,レース着順とタイム!$C$7:$D$43,2,FALSE)</f>
        <v>#N/A</v>
      </c>
      <c r="J23" s="245" t="e">
        <f t="shared" si="7"/>
        <v>#N/A</v>
      </c>
      <c r="K23" s="246" t="e">
        <f t="shared" si="8"/>
        <v>#N/A</v>
      </c>
      <c r="L23" s="247" t="e">
        <f t="shared" si="9"/>
        <v>#N/A</v>
      </c>
      <c r="M23" s="248" t="e">
        <f t="shared" si="10"/>
        <v>#N/A</v>
      </c>
      <c r="N23" s="249" t="e">
        <f t="shared" si="11"/>
        <v>#N/A</v>
      </c>
    </row>
    <row r="24" hidden="1" spans="2:14">
      <c r="B24" s="238">
        <v>20</v>
      </c>
      <c r="C24" s="238">
        <v>20</v>
      </c>
      <c r="D24" s="255"/>
      <c r="E24" s="254" t="e">
        <f>IF(VLOOKUP(D24,'ﾚｰﾃｨﾝｸﾞ計算書(TSF)'!$D$6:$H$63,2,FALSE)=0," ",VLOOKUP(D24,'ﾚｰﾃｨﾝｸﾞ計算書(TSF)'!$D$6:$H$63,2,FALSE))</f>
        <v>#N/A</v>
      </c>
      <c r="F24" s="241" t="e">
        <f>VLOOKUP(D24,'ﾚｰﾃｨﾝｸﾞ計算書(TSF)'!$D$6:$H$63,3,FALSE)</f>
        <v>#N/A</v>
      </c>
      <c r="G24" s="242" t="e">
        <f>VLOOKUP(D24,'ﾚｰﾃｨﾝｸﾞ計算書(TSF)'!$D$6:$H$63,4,FALSE)</f>
        <v>#N/A</v>
      </c>
      <c r="H24" s="243" t="e">
        <f t="shared" si="6"/>
        <v>#N/A</v>
      </c>
      <c r="I24" s="244" t="e">
        <f>VLOOKUP(D24,レース着順とタイム!$C$7:$D$43,2,FALSE)</f>
        <v>#N/A</v>
      </c>
      <c r="J24" s="245" t="e">
        <f t="shared" si="7"/>
        <v>#N/A</v>
      </c>
      <c r="K24" s="246" t="e">
        <f t="shared" si="8"/>
        <v>#N/A</v>
      </c>
      <c r="L24" s="247" t="e">
        <f t="shared" si="9"/>
        <v>#N/A</v>
      </c>
      <c r="M24" s="248" t="e">
        <f t="shared" si="10"/>
        <v>#N/A</v>
      </c>
      <c r="N24" s="249" t="e">
        <f t="shared" si="11"/>
        <v>#N/A</v>
      </c>
    </row>
    <row r="25" hidden="1" spans="2:14">
      <c r="B25" s="238">
        <v>21</v>
      </c>
      <c r="C25" s="238">
        <v>21</v>
      </c>
      <c r="D25" s="255"/>
      <c r="E25" s="254" t="e">
        <f>IF(VLOOKUP(D25,'ﾚｰﾃｨﾝｸﾞ計算書(TSF)'!$D$6:$H$63,2,FALSE)=0," ",VLOOKUP(D25,'ﾚｰﾃｨﾝｸﾞ計算書(TSF)'!$D$6:$H$63,2,FALSE))</f>
        <v>#N/A</v>
      </c>
      <c r="F25" s="241" t="e">
        <f>VLOOKUP(D25,'ﾚｰﾃｨﾝｸﾞ計算書(TSF)'!$D$6:$H$63,3,FALSE)</f>
        <v>#N/A</v>
      </c>
      <c r="G25" s="242" t="e">
        <f>VLOOKUP(D25,'ﾚｰﾃｨﾝｸﾞ計算書(TSF)'!$D$6:$H$63,4,FALSE)</f>
        <v>#N/A</v>
      </c>
      <c r="H25" s="243" t="e">
        <f t="shared" si="6"/>
        <v>#N/A</v>
      </c>
      <c r="I25" s="244" t="e">
        <f>VLOOKUP(D25,レース着順とタイム!$C$7:$D$43,2,FALSE)</f>
        <v>#N/A</v>
      </c>
      <c r="J25" s="245" t="e">
        <f t="shared" si="7"/>
        <v>#N/A</v>
      </c>
      <c r="K25" s="246" t="e">
        <f t="shared" si="8"/>
        <v>#N/A</v>
      </c>
      <c r="L25" s="247" t="e">
        <f t="shared" si="9"/>
        <v>#N/A</v>
      </c>
      <c r="M25" s="248" t="e">
        <f t="shared" si="10"/>
        <v>#N/A</v>
      </c>
      <c r="N25" s="249" t="e">
        <f t="shared" si="11"/>
        <v>#N/A</v>
      </c>
    </row>
    <row r="26" hidden="1" spans="2:14">
      <c r="B26" s="238">
        <v>22</v>
      </c>
      <c r="C26" s="238">
        <v>22</v>
      </c>
      <c r="D26" s="255"/>
      <c r="E26" s="254" t="e">
        <f>IF(VLOOKUP(D26,'ﾚｰﾃｨﾝｸﾞ計算書(TSF)'!$D$6:$H$63,2,FALSE)=0," ",VLOOKUP(D26,'ﾚｰﾃｨﾝｸﾞ計算書(TSF)'!$D$6:$H$63,2,FALSE))</f>
        <v>#N/A</v>
      </c>
      <c r="F26" s="241" t="e">
        <f>VLOOKUP(D26,'ﾚｰﾃｨﾝｸﾞ計算書(TSF)'!$D$6:$H$63,3,FALSE)</f>
        <v>#N/A</v>
      </c>
      <c r="G26" s="242" t="e">
        <f>VLOOKUP(D26,'ﾚｰﾃｨﾝｸﾞ計算書(TSF)'!$D$6:$H$63,4,FALSE)</f>
        <v>#N/A</v>
      </c>
      <c r="H26" s="243" t="e">
        <f t="shared" si="6"/>
        <v>#N/A</v>
      </c>
      <c r="I26" s="244" t="e">
        <f>VLOOKUP(D26,レース着順とタイム!$C$7:$D$43,2,FALSE)</f>
        <v>#N/A</v>
      </c>
      <c r="J26" s="245" t="e">
        <f t="shared" si="7"/>
        <v>#N/A</v>
      </c>
      <c r="K26" s="246" t="e">
        <f t="shared" si="8"/>
        <v>#N/A</v>
      </c>
      <c r="L26" s="247" t="e">
        <f t="shared" si="9"/>
        <v>#N/A</v>
      </c>
      <c r="M26" s="248" t="e">
        <f t="shared" si="10"/>
        <v>#N/A</v>
      </c>
      <c r="N26" s="249" t="e">
        <f t="shared" si="11"/>
        <v>#N/A</v>
      </c>
    </row>
    <row r="27" hidden="1" spans="2:14">
      <c r="B27" s="238">
        <v>23</v>
      </c>
      <c r="C27" s="238">
        <v>23</v>
      </c>
      <c r="D27" s="255"/>
      <c r="E27" s="254" t="e">
        <f>IF(VLOOKUP(D27,'ﾚｰﾃｨﾝｸﾞ計算書(TSF)'!$D$6:$H$63,2,FALSE)=0," ",VLOOKUP(D27,'ﾚｰﾃｨﾝｸﾞ計算書(TSF)'!$D$6:$H$63,2,FALSE))</f>
        <v>#N/A</v>
      </c>
      <c r="F27" s="241" t="e">
        <f>VLOOKUP(D27,'ﾚｰﾃｨﾝｸﾞ計算書(TSF)'!$D$6:$H$63,3,FALSE)</f>
        <v>#N/A</v>
      </c>
      <c r="G27" s="242" t="e">
        <f>VLOOKUP(D27,'ﾚｰﾃｨﾝｸﾞ計算書(TSF)'!$D$6:$H$63,4,FALSE)</f>
        <v>#N/A</v>
      </c>
      <c r="H27" s="243" t="e">
        <f t="shared" si="6"/>
        <v>#N/A</v>
      </c>
      <c r="I27" s="244" t="e">
        <f>VLOOKUP(D27,レース着順とタイム!$C$7:$D$43,2,FALSE)</f>
        <v>#N/A</v>
      </c>
      <c r="J27" s="245" t="e">
        <f t="shared" si="7"/>
        <v>#N/A</v>
      </c>
      <c r="K27" s="246" t="e">
        <f t="shared" si="8"/>
        <v>#N/A</v>
      </c>
      <c r="L27" s="247" t="e">
        <f t="shared" si="9"/>
        <v>#N/A</v>
      </c>
      <c r="M27" s="248" t="e">
        <f t="shared" si="10"/>
        <v>#N/A</v>
      </c>
      <c r="N27" s="249" t="e">
        <f t="shared" si="11"/>
        <v>#N/A</v>
      </c>
    </row>
    <row r="28" hidden="1" spans="2:14">
      <c r="B28" s="238">
        <v>24</v>
      </c>
      <c r="C28" s="238">
        <v>24</v>
      </c>
      <c r="D28" s="255"/>
      <c r="E28" s="254" t="e">
        <f>IF(VLOOKUP(D28,'ﾚｰﾃｨﾝｸﾞ計算書(TSF)'!$D$6:$H$63,2,FALSE)=0," ",VLOOKUP(D28,'ﾚｰﾃｨﾝｸﾞ計算書(TSF)'!$D$6:$H$63,2,FALSE))</f>
        <v>#N/A</v>
      </c>
      <c r="F28" s="241" t="e">
        <f>VLOOKUP(D28,'ﾚｰﾃｨﾝｸﾞ計算書(TSF)'!$D$6:$H$63,3,FALSE)</f>
        <v>#N/A</v>
      </c>
      <c r="G28" s="242" t="e">
        <f>VLOOKUP(D28,'ﾚｰﾃｨﾝｸﾞ計算書(TSF)'!$D$6:$H$63,4,FALSE)</f>
        <v>#N/A</v>
      </c>
      <c r="H28" s="243" t="e">
        <f t="shared" si="6"/>
        <v>#N/A</v>
      </c>
      <c r="I28" s="244" t="e">
        <f>VLOOKUP(D28,レース着順とタイム!$C$7:$D$43,2,FALSE)</f>
        <v>#N/A</v>
      </c>
      <c r="J28" s="245" t="e">
        <f t="shared" si="7"/>
        <v>#N/A</v>
      </c>
      <c r="K28" s="246" t="e">
        <f t="shared" si="8"/>
        <v>#N/A</v>
      </c>
      <c r="L28" s="247" t="e">
        <f t="shared" si="9"/>
        <v>#N/A</v>
      </c>
      <c r="M28" s="248" t="e">
        <f t="shared" si="10"/>
        <v>#N/A</v>
      </c>
      <c r="N28" s="249" t="e">
        <f t="shared" si="11"/>
        <v>#N/A</v>
      </c>
    </row>
    <row r="29" hidden="1" spans="2:14">
      <c r="B29" s="238">
        <v>25</v>
      </c>
      <c r="C29" s="238">
        <v>25</v>
      </c>
      <c r="D29" s="255"/>
      <c r="E29" s="254" t="e">
        <f>IF(VLOOKUP(D29,'ﾚｰﾃｨﾝｸﾞ計算書(TSF)'!$D$6:$H$63,2,FALSE)=0," ",VLOOKUP(D29,'ﾚｰﾃｨﾝｸﾞ計算書(TSF)'!$D$6:$H$63,2,FALSE))</f>
        <v>#N/A</v>
      </c>
      <c r="F29" s="241" t="e">
        <f>VLOOKUP(D29,'ﾚｰﾃｨﾝｸﾞ計算書(TSF)'!$D$6:$H$63,3,FALSE)</f>
        <v>#N/A</v>
      </c>
      <c r="G29" s="242" t="e">
        <f>VLOOKUP(D29,'ﾚｰﾃｨﾝｸﾞ計算書(TSF)'!$D$6:$H$63,4,FALSE)</f>
        <v>#N/A</v>
      </c>
      <c r="H29" s="243" t="e">
        <f t="shared" si="6"/>
        <v>#N/A</v>
      </c>
      <c r="I29" s="244" t="e">
        <f>VLOOKUP(D29,レース着順とタイム!$C$7:$D$43,2,FALSE)</f>
        <v>#N/A</v>
      </c>
      <c r="J29" s="245" t="e">
        <f t="shared" si="7"/>
        <v>#N/A</v>
      </c>
      <c r="K29" s="246" t="e">
        <f t="shared" si="8"/>
        <v>#N/A</v>
      </c>
      <c r="L29" s="247" t="e">
        <f t="shared" si="9"/>
        <v>#N/A</v>
      </c>
      <c r="M29" s="248" t="e">
        <f t="shared" si="10"/>
        <v>#N/A</v>
      </c>
      <c r="N29" s="249" t="e">
        <f t="shared" si="11"/>
        <v>#N/A</v>
      </c>
    </row>
    <row r="30" hidden="1" spans="2:14">
      <c r="B30" s="238">
        <v>26</v>
      </c>
      <c r="C30" s="238">
        <v>26</v>
      </c>
      <c r="D30" s="255"/>
      <c r="E30" s="254" t="e">
        <f>IF(VLOOKUP(D30,'ﾚｰﾃｨﾝｸﾞ計算書(TSF)'!$D$6:$H$63,2,FALSE)=0," ",VLOOKUP(D30,'ﾚｰﾃｨﾝｸﾞ計算書(TSF)'!$D$6:$H$63,2,FALSE))</f>
        <v>#N/A</v>
      </c>
      <c r="F30" s="241" t="e">
        <f>VLOOKUP(D30,'ﾚｰﾃｨﾝｸﾞ計算書(TSF)'!$D$6:$H$63,3,FALSE)</f>
        <v>#N/A</v>
      </c>
      <c r="G30" s="242" t="e">
        <f>VLOOKUP(D30,'ﾚｰﾃｨﾝｸﾞ計算書(TSF)'!$D$6:$H$63,4,FALSE)</f>
        <v>#N/A</v>
      </c>
      <c r="H30" s="243" t="e">
        <f t="shared" si="6"/>
        <v>#N/A</v>
      </c>
      <c r="I30" s="244" t="e">
        <f>VLOOKUP(D30,レース着順とタイム!$C$7:$D$43,2,FALSE)</f>
        <v>#N/A</v>
      </c>
      <c r="J30" s="245" t="e">
        <f t="shared" si="7"/>
        <v>#N/A</v>
      </c>
      <c r="K30" s="246" t="e">
        <f t="shared" si="8"/>
        <v>#N/A</v>
      </c>
      <c r="L30" s="247" t="e">
        <f t="shared" si="9"/>
        <v>#N/A</v>
      </c>
      <c r="M30" s="248" t="e">
        <f t="shared" si="10"/>
        <v>#N/A</v>
      </c>
      <c r="N30" s="249" t="e">
        <f t="shared" si="11"/>
        <v>#N/A</v>
      </c>
    </row>
    <row r="31" hidden="1" spans="2:14">
      <c r="B31" s="238">
        <v>27</v>
      </c>
      <c r="C31" s="238">
        <v>27</v>
      </c>
      <c r="D31" s="255"/>
      <c r="E31" s="254" t="e">
        <f>IF(VLOOKUP(D31,'ﾚｰﾃｨﾝｸﾞ計算書(TSF)'!$D$6:$H$63,2,FALSE)=0," ",VLOOKUP(D31,'ﾚｰﾃｨﾝｸﾞ計算書(TSF)'!$D$6:$H$63,2,FALSE))</f>
        <v>#N/A</v>
      </c>
      <c r="F31" s="241" t="e">
        <f>VLOOKUP(D31,'ﾚｰﾃｨﾝｸﾞ計算書(TSF)'!$D$6:$H$63,3,FALSE)</f>
        <v>#N/A</v>
      </c>
      <c r="G31" s="242" t="e">
        <f>VLOOKUP(D31,'ﾚｰﾃｨﾝｸﾞ計算書(TSF)'!$D$6:$H$63,4,FALSE)</f>
        <v>#N/A</v>
      </c>
      <c r="H31" s="243" t="e">
        <f t="shared" si="6"/>
        <v>#N/A</v>
      </c>
      <c r="I31" s="244" t="e">
        <f>VLOOKUP(D31,レース着順とタイム!$C$7:$D$43,2,FALSE)</f>
        <v>#N/A</v>
      </c>
      <c r="J31" s="245" t="e">
        <f t="shared" si="7"/>
        <v>#N/A</v>
      </c>
      <c r="K31" s="246" t="e">
        <f t="shared" si="8"/>
        <v>#N/A</v>
      </c>
      <c r="L31" s="247" t="e">
        <f t="shared" si="9"/>
        <v>#N/A</v>
      </c>
      <c r="M31" s="248" t="e">
        <f t="shared" si="10"/>
        <v>#N/A</v>
      </c>
      <c r="N31" s="249" t="e">
        <f t="shared" si="11"/>
        <v>#N/A</v>
      </c>
    </row>
    <row r="32" hidden="1" spans="2:14">
      <c r="B32" s="238">
        <v>28</v>
      </c>
      <c r="C32" s="238">
        <v>28</v>
      </c>
      <c r="D32" s="255"/>
      <c r="E32" s="254" t="e">
        <f>IF(VLOOKUP(D32,'ﾚｰﾃｨﾝｸﾞ計算書(TSF)'!$D$6:$H$63,2,FALSE)=0," ",VLOOKUP(D32,'ﾚｰﾃｨﾝｸﾞ計算書(TSF)'!$D$6:$H$63,2,FALSE))</f>
        <v>#N/A</v>
      </c>
      <c r="F32" s="241" t="e">
        <f>VLOOKUP(D32,'ﾚｰﾃｨﾝｸﾞ計算書(TSF)'!$D$6:$H$63,3,FALSE)</f>
        <v>#N/A</v>
      </c>
      <c r="G32" s="242" t="e">
        <f>VLOOKUP(D32,'ﾚｰﾃｨﾝｸﾞ計算書(TSF)'!$D$6:$H$63,4,FALSE)</f>
        <v>#N/A</v>
      </c>
      <c r="H32" s="243" t="e">
        <f t="shared" si="6"/>
        <v>#N/A</v>
      </c>
      <c r="I32" s="244" t="e">
        <f>VLOOKUP(D32,レース着順とタイム!$C$7:$D$43,2,FALSE)</f>
        <v>#N/A</v>
      </c>
      <c r="J32" s="245" t="e">
        <f t="shared" si="7"/>
        <v>#N/A</v>
      </c>
      <c r="K32" s="246" t="e">
        <f t="shared" si="8"/>
        <v>#N/A</v>
      </c>
      <c r="L32" s="247" t="e">
        <f t="shared" si="9"/>
        <v>#N/A</v>
      </c>
      <c r="M32" s="248" t="e">
        <f t="shared" si="10"/>
        <v>#N/A</v>
      </c>
      <c r="N32" s="249" t="e">
        <f t="shared" si="11"/>
        <v>#N/A</v>
      </c>
    </row>
    <row r="33" hidden="1" spans="2:14">
      <c r="B33" s="238">
        <v>29</v>
      </c>
      <c r="C33" s="238">
        <v>29</v>
      </c>
      <c r="D33" s="255"/>
      <c r="E33" s="254" t="e">
        <f>IF(VLOOKUP(D33,'ﾚｰﾃｨﾝｸﾞ計算書(TSF)'!$D$6:$H$63,2,FALSE)=0," ",VLOOKUP(D33,'ﾚｰﾃｨﾝｸﾞ計算書(TSF)'!$D$6:$H$63,2,FALSE))</f>
        <v>#N/A</v>
      </c>
      <c r="F33" s="241" t="e">
        <f>VLOOKUP(D33,'ﾚｰﾃｨﾝｸﾞ計算書(TSF)'!$D$6:$H$63,3,FALSE)</f>
        <v>#N/A</v>
      </c>
      <c r="G33" s="242" t="e">
        <f>VLOOKUP(D33,'ﾚｰﾃｨﾝｸﾞ計算書(TSF)'!$D$6:$H$63,4,FALSE)</f>
        <v>#N/A</v>
      </c>
      <c r="H33" s="243" t="e">
        <f t="shared" si="6"/>
        <v>#N/A</v>
      </c>
      <c r="I33" s="244" t="e">
        <f>VLOOKUP(D33,レース着順とタイム!$C$7:$D$43,2,FALSE)</f>
        <v>#N/A</v>
      </c>
      <c r="J33" s="245" t="e">
        <f t="shared" si="7"/>
        <v>#N/A</v>
      </c>
      <c r="K33" s="246" t="e">
        <f t="shared" si="8"/>
        <v>#N/A</v>
      </c>
      <c r="L33" s="247" t="e">
        <f t="shared" si="9"/>
        <v>#N/A</v>
      </c>
      <c r="M33" s="248" t="e">
        <f t="shared" si="10"/>
        <v>#N/A</v>
      </c>
      <c r="N33" s="249" t="e">
        <f t="shared" si="11"/>
        <v>#N/A</v>
      </c>
    </row>
    <row r="34" hidden="1" spans="2:14">
      <c r="B34" s="238">
        <v>30</v>
      </c>
      <c r="C34" s="238">
        <v>30</v>
      </c>
      <c r="D34" s="255"/>
      <c r="E34" s="254" t="e">
        <f>IF(VLOOKUP(D34,'ﾚｰﾃｨﾝｸﾞ計算書(TSF)'!$D$6:$H$63,2,FALSE)=0," ",VLOOKUP(D34,'ﾚｰﾃｨﾝｸﾞ計算書(TSF)'!$D$6:$H$63,2,FALSE))</f>
        <v>#N/A</v>
      </c>
      <c r="F34" s="241" t="e">
        <f>VLOOKUP(D34,'ﾚｰﾃｨﾝｸﾞ計算書(TSF)'!$D$6:$H$63,3,FALSE)</f>
        <v>#N/A</v>
      </c>
      <c r="G34" s="242" t="e">
        <f>VLOOKUP(D34,'ﾚｰﾃｨﾝｸﾞ計算書(TSF)'!$D$6:$H$63,4,FALSE)</f>
        <v>#N/A</v>
      </c>
      <c r="H34" s="243" t="e">
        <f t="shared" si="6"/>
        <v>#N/A</v>
      </c>
      <c r="I34" s="244" t="e">
        <f>VLOOKUP(D34,レース着順とタイム!$C$7:$D$43,2,FALSE)</f>
        <v>#N/A</v>
      </c>
      <c r="J34" s="245" t="e">
        <f t="shared" si="7"/>
        <v>#N/A</v>
      </c>
      <c r="K34" s="246" t="e">
        <f t="shared" si="8"/>
        <v>#N/A</v>
      </c>
      <c r="L34" s="247" t="e">
        <f t="shared" si="9"/>
        <v>#N/A</v>
      </c>
      <c r="M34" s="248" t="e">
        <f t="shared" si="10"/>
        <v>#N/A</v>
      </c>
      <c r="N34" s="249" t="e">
        <f t="shared" si="11"/>
        <v>#N/A</v>
      </c>
    </row>
    <row r="35" hidden="1" spans="2:14">
      <c r="B35" s="238">
        <v>31</v>
      </c>
      <c r="C35" s="238">
        <v>31</v>
      </c>
      <c r="D35" s="255"/>
      <c r="E35" s="254" t="e">
        <f>IF(VLOOKUP(D35,'ﾚｰﾃｨﾝｸﾞ計算書(TSF)'!$D$6:$H$63,2,FALSE)=0," ",VLOOKUP(D35,'ﾚｰﾃｨﾝｸﾞ計算書(TSF)'!$D$6:$H$63,2,FALSE))</f>
        <v>#N/A</v>
      </c>
      <c r="F35" s="241" t="e">
        <f>VLOOKUP(D35,'ﾚｰﾃｨﾝｸﾞ計算書(TSF)'!$D$6:$H$63,3,FALSE)</f>
        <v>#N/A</v>
      </c>
      <c r="G35" s="242" t="e">
        <f>VLOOKUP(D35,'ﾚｰﾃｨﾝｸﾞ計算書(TSF)'!$D$6:$H$63,4,FALSE)</f>
        <v>#N/A</v>
      </c>
      <c r="H35" s="243" t="e">
        <f t="shared" si="6"/>
        <v>#N/A</v>
      </c>
      <c r="I35" s="244" t="e">
        <f>VLOOKUP(D35,レース着順とタイム!$C$7:$D$43,2,FALSE)</f>
        <v>#N/A</v>
      </c>
      <c r="J35" s="245" t="e">
        <f t="shared" si="7"/>
        <v>#N/A</v>
      </c>
      <c r="K35" s="246" t="e">
        <f t="shared" si="8"/>
        <v>#N/A</v>
      </c>
      <c r="L35" s="247" t="e">
        <f t="shared" si="9"/>
        <v>#N/A</v>
      </c>
      <c r="M35" s="248" t="e">
        <f t="shared" si="10"/>
        <v>#N/A</v>
      </c>
      <c r="N35" s="249" t="e">
        <f t="shared" si="11"/>
        <v>#N/A</v>
      </c>
    </row>
    <row r="36" hidden="1" spans="2:14">
      <c r="B36" s="238">
        <v>32</v>
      </c>
      <c r="C36" s="238">
        <v>32</v>
      </c>
      <c r="D36" s="255"/>
      <c r="E36" s="254" t="e">
        <f>IF(VLOOKUP(D36,'ﾚｰﾃｨﾝｸﾞ計算書(TSF)'!$D$6:$H$63,2,FALSE)=0," ",VLOOKUP(D36,'ﾚｰﾃｨﾝｸﾞ計算書(TSF)'!$D$6:$H$63,2,FALSE))</f>
        <v>#N/A</v>
      </c>
      <c r="F36" s="241" t="e">
        <f>VLOOKUP(D36,'ﾚｰﾃｨﾝｸﾞ計算書(TSF)'!$D$6:$H$63,3,FALSE)</f>
        <v>#N/A</v>
      </c>
      <c r="G36" s="242" t="e">
        <f>VLOOKUP(D36,'ﾚｰﾃｨﾝｸﾞ計算書(TSF)'!$D$6:$H$63,4,FALSE)</f>
        <v>#N/A</v>
      </c>
      <c r="H36" s="243" t="e">
        <f t="shared" si="6"/>
        <v>#N/A</v>
      </c>
      <c r="I36" s="244" t="e">
        <f>VLOOKUP(D36,レース着順とタイム!$C$7:$D$43,2,FALSE)</f>
        <v>#N/A</v>
      </c>
      <c r="J36" s="245" t="e">
        <f t="shared" si="7"/>
        <v>#N/A</v>
      </c>
      <c r="K36" s="246" t="e">
        <f t="shared" si="8"/>
        <v>#N/A</v>
      </c>
      <c r="L36" s="247" t="e">
        <f t="shared" si="9"/>
        <v>#N/A</v>
      </c>
      <c r="M36" s="248" t="e">
        <f t="shared" si="10"/>
        <v>#N/A</v>
      </c>
      <c r="N36" s="249" t="e">
        <f t="shared" si="11"/>
        <v>#N/A</v>
      </c>
    </row>
    <row r="37" hidden="1" spans="2:14">
      <c r="B37" s="238">
        <v>33</v>
      </c>
      <c r="C37" s="238">
        <v>33</v>
      </c>
      <c r="D37" s="256"/>
      <c r="E37" s="254" t="e">
        <f>IF(VLOOKUP(D37,'ﾚｰﾃｨﾝｸﾞ計算書(TSF)'!$D$6:$H$63,2,FALSE)=0," ",VLOOKUP(D37,'ﾚｰﾃｨﾝｸﾞ計算書(TSF)'!$D$6:$H$63,2,FALSE))</f>
        <v>#N/A</v>
      </c>
      <c r="F37" s="241" t="e">
        <f>VLOOKUP(D37,'ﾚｰﾃｨﾝｸﾞ計算書(TSF)'!$D$6:$H$63,3,FALSE)</f>
        <v>#N/A</v>
      </c>
      <c r="G37" s="242" t="e">
        <f>VLOOKUP(D37,'ﾚｰﾃｨﾝｸﾞ計算書(TSF)'!$D$6:$H$63,4,FALSE)</f>
        <v>#N/A</v>
      </c>
      <c r="H37" s="243" t="e">
        <f t="shared" si="6"/>
        <v>#N/A</v>
      </c>
      <c r="I37" s="244" t="e">
        <f>VLOOKUP(D37,レース着順とタイム!$C$7:$D$43,2,FALSE)</f>
        <v>#N/A</v>
      </c>
      <c r="J37" s="245" t="e">
        <f t="shared" si="7"/>
        <v>#N/A</v>
      </c>
      <c r="K37" s="246" t="e">
        <f t="shared" si="8"/>
        <v>#N/A</v>
      </c>
      <c r="L37" s="247" t="e">
        <f t="shared" si="9"/>
        <v>#N/A</v>
      </c>
      <c r="M37" s="248" t="e">
        <f t="shared" si="10"/>
        <v>#N/A</v>
      </c>
      <c r="N37" s="249" t="e">
        <f t="shared" si="11"/>
        <v>#N/A</v>
      </c>
    </row>
    <row r="38" hidden="1" spans="2:14">
      <c r="B38" s="238">
        <v>34</v>
      </c>
      <c r="C38" s="238">
        <v>34</v>
      </c>
      <c r="D38" s="256"/>
      <c r="E38" s="254" t="e">
        <f>IF(VLOOKUP(D38,'ﾚｰﾃｨﾝｸﾞ計算書(TSF)'!$D$6:$H$63,2,FALSE)=0," ",VLOOKUP(D38,'ﾚｰﾃｨﾝｸﾞ計算書(TSF)'!$D$6:$H$63,2,FALSE))</f>
        <v>#N/A</v>
      </c>
      <c r="F38" s="241" t="e">
        <f>VLOOKUP(D38,'ﾚｰﾃｨﾝｸﾞ計算書(TSF)'!$D$6:$H$63,3,FALSE)</f>
        <v>#N/A</v>
      </c>
      <c r="G38" s="242" t="e">
        <f>VLOOKUP(D38,'ﾚｰﾃｨﾝｸﾞ計算書(TSF)'!$D$6:$H$63,4,FALSE)</f>
        <v>#N/A</v>
      </c>
      <c r="H38" s="243" t="e">
        <f t="shared" si="6"/>
        <v>#N/A</v>
      </c>
      <c r="I38" s="244" t="e">
        <f>VLOOKUP(D38,レース着順とタイム!$C$7:$D$43,2,FALSE)</f>
        <v>#N/A</v>
      </c>
      <c r="J38" s="245" t="e">
        <f t="shared" si="7"/>
        <v>#N/A</v>
      </c>
      <c r="K38" s="246" t="e">
        <f t="shared" si="8"/>
        <v>#N/A</v>
      </c>
      <c r="L38" s="247" t="e">
        <f t="shared" si="9"/>
        <v>#N/A</v>
      </c>
      <c r="M38" s="248" t="e">
        <f t="shared" si="10"/>
        <v>#N/A</v>
      </c>
      <c r="N38" s="249" t="e">
        <f t="shared" si="11"/>
        <v>#N/A</v>
      </c>
    </row>
    <row r="39" hidden="1" spans="2:14">
      <c r="B39" s="238">
        <v>35</v>
      </c>
      <c r="C39" s="238">
        <v>35</v>
      </c>
      <c r="D39" s="256"/>
      <c r="E39" s="254" t="e">
        <f>IF(VLOOKUP(D39,'ﾚｰﾃｨﾝｸﾞ計算書(TSF)'!$D$6:$H$63,2,FALSE)=0," ",VLOOKUP(D39,'ﾚｰﾃｨﾝｸﾞ計算書(TSF)'!$D$6:$H$63,2,FALSE))</f>
        <v>#N/A</v>
      </c>
      <c r="F39" s="241" t="e">
        <f>VLOOKUP(D39,'ﾚｰﾃｨﾝｸﾞ計算書(TSF)'!$D$6:$H$63,3,FALSE)</f>
        <v>#N/A</v>
      </c>
      <c r="G39" s="242" t="e">
        <f>VLOOKUP(D39,'ﾚｰﾃｨﾝｸﾞ計算書(TSF)'!$D$6:$H$63,4,FALSE)</f>
        <v>#N/A</v>
      </c>
      <c r="H39" s="243" t="e">
        <f t="shared" si="6"/>
        <v>#N/A</v>
      </c>
      <c r="I39" s="244" t="e">
        <f>VLOOKUP(D39,レース着順とタイム!$C$7:$D$43,2,FALSE)</f>
        <v>#N/A</v>
      </c>
      <c r="J39" s="245" t="e">
        <f t="shared" si="7"/>
        <v>#N/A</v>
      </c>
      <c r="K39" s="246" t="e">
        <f t="shared" si="8"/>
        <v>#N/A</v>
      </c>
      <c r="L39" s="247" t="e">
        <f t="shared" si="9"/>
        <v>#N/A</v>
      </c>
      <c r="M39" s="248" t="e">
        <f t="shared" si="10"/>
        <v>#N/A</v>
      </c>
      <c r="N39" s="249" t="e">
        <f t="shared" si="11"/>
        <v>#N/A</v>
      </c>
    </row>
    <row r="40" hidden="1" spans="2:14">
      <c r="B40" s="238">
        <v>36</v>
      </c>
      <c r="C40" s="238">
        <v>36</v>
      </c>
      <c r="D40" s="257"/>
      <c r="E40" s="254" t="e">
        <f>IF(VLOOKUP(D40,'ﾚｰﾃｨﾝｸﾞ計算書(TSF)'!$D$6:$H$63,2,FALSE)=0," ",VLOOKUP(D40,'ﾚｰﾃｨﾝｸﾞ計算書(TSF)'!$D$6:$H$63,2,FALSE))</f>
        <v>#N/A</v>
      </c>
      <c r="F40" s="241" t="e">
        <f>VLOOKUP(D40,'ﾚｰﾃｨﾝｸﾞ計算書(TSF)'!$D$6:$H$63,3,FALSE)</f>
        <v>#N/A</v>
      </c>
      <c r="G40" s="242" t="e">
        <f>VLOOKUP(D40,'ﾚｰﾃｨﾝｸﾞ計算書(TSF)'!$D$6:$H$63,4,FALSE)</f>
        <v>#N/A</v>
      </c>
      <c r="H40" s="243" t="e">
        <f t="shared" si="6"/>
        <v>#N/A</v>
      </c>
      <c r="I40" s="244" t="e">
        <f>VLOOKUP(D40,レース着順とタイム!$C$7:$D$43,2,FALSE)</f>
        <v>#N/A</v>
      </c>
      <c r="J40" s="245" t="e">
        <f t="shared" si="7"/>
        <v>#N/A</v>
      </c>
      <c r="K40" s="246" t="e">
        <f t="shared" si="8"/>
        <v>#N/A</v>
      </c>
      <c r="L40" s="247" t="e">
        <f t="shared" si="9"/>
        <v>#N/A</v>
      </c>
      <c r="M40" s="248" t="e">
        <f t="shared" si="10"/>
        <v>#N/A</v>
      </c>
      <c r="N40" s="249" t="e">
        <f t="shared" si="11"/>
        <v>#N/A</v>
      </c>
    </row>
    <row r="41" hidden="1" spans="2:14">
      <c r="B41" s="258">
        <v>37</v>
      </c>
      <c r="C41" s="258">
        <v>37</v>
      </c>
      <c r="D41" s="259"/>
      <c r="E41" s="260" t="e">
        <f>IF(VLOOKUP(D41,'ﾚｰﾃｨﾝｸﾞ計算書(TSF)'!$D$6:$H$63,2,FALSE)=0," ",VLOOKUP(D41,'ﾚｰﾃｨﾝｸﾞ計算書(TSF)'!$D$6:$H$63,2,FALSE))</f>
        <v>#N/A</v>
      </c>
      <c r="F41" s="261" t="e">
        <f>VLOOKUP(D41,'ﾚｰﾃｨﾝｸﾞ計算書(TSF)'!$D$6:$H$63,3,FALSE)</f>
        <v>#N/A</v>
      </c>
      <c r="G41" s="262" t="e">
        <f>VLOOKUP(D41,'ﾚｰﾃｨﾝｸﾞ計算書(TSF)'!$D$6:$H$63,4,FALSE)</f>
        <v>#N/A</v>
      </c>
      <c r="H41" s="263" t="e">
        <f t="shared" si="6"/>
        <v>#N/A</v>
      </c>
      <c r="I41" s="264" t="e">
        <f>VLOOKUP(D41,レース着順とタイム!$C$7:$D$43,2,FALSE)</f>
        <v>#N/A</v>
      </c>
      <c r="J41" s="265" t="e">
        <f t="shared" si="7"/>
        <v>#N/A</v>
      </c>
      <c r="K41" s="266" t="e">
        <f t="shared" si="8"/>
        <v>#N/A</v>
      </c>
      <c r="L41" s="267" t="e">
        <f t="shared" si="9"/>
        <v>#N/A</v>
      </c>
      <c r="M41" s="268" t="e">
        <f t="shared" si="10"/>
        <v>#N/A</v>
      </c>
      <c r="N41" s="269" t="e">
        <f t="shared" si="11"/>
        <v>#N/A</v>
      </c>
    </row>
    <row r="43" spans="2:14">
      <c r="D43" s="210"/>
    </row>
    <row r="44" spans="2:14">
      <c r="C44" t="s">
        <v>32</v>
      </c>
    </row>
    <row r="45" spans="2:14">
      <c r="C45" t="s">
        <v>33</v>
      </c>
      <c r="D45" t="s">
        <v>34</v>
      </c>
    </row>
    <row r="46" spans="2:14">
      <c r="C46" t="s">
        <v>35</v>
      </c>
      <c r="D46" t="s">
        <v>36</v>
      </c>
    </row>
    <row r="47" spans="2:14">
      <c r="C47" t="s">
        <v>37</v>
      </c>
      <c r="D47" t="s">
        <v>38</v>
      </c>
    </row>
    <row r="48" spans="2:14">
      <c r="E48" s="211" t="s">
        <v>81</v>
      </c>
    </row>
    <row r="49" spans="3:4">
      <c r="C49" t="s">
        <v>39</v>
      </c>
      <c r="D49" t="s">
        <v>40</v>
      </c>
    </row>
    <row r="50" spans="3:4">
      <c r="C50" t="s">
        <v>41</v>
      </c>
      <c r="D50" t="s">
        <v>42</v>
      </c>
    </row>
    <row r="51" spans="3:4">
      <c r="C51" t="s">
        <v>43</v>
      </c>
      <c r="D51" t="s">
        <v>44</v>
      </c>
    </row>
    <row r="52" spans="3:4">
      <c r="C52" t="s">
        <v>45</v>
      </c>
      <c r="D52" t="s">
        <v>46</v>
      </c>
    </row>
    <row r="53" spans="3:4">
      <c r="C53" t="s">
        <v>47</v>
      </c>
      <c r="D53" t="s">
        <v>48</v>
      </c>
    </row>
    <row r="54" spans="3:4">
      <c r="C54" t="s">
        <v>49</v>
      </c>
      <c r="D54" t="s">
        <v>50</v>
      </c>
    </row>
    <row r="55" spans="3:4">
      <c r="C55" t="s">
        <v>51</v>
      </c>
      <c r="D55" t="s">
        <v>52</v>
      </c>
    </row>
    <row r="56" spans="3:4">
      <c r="C56" t="s">
        <v>53</v>
      </c>
      <c r="D56" t="s">
        <v>54</v>
      </c>
    </row>
    <row r="57" spans="3:4">
      <c r="C57" t="s">
        <v>55</v>
      </c>
      <c r="D57" t="s">
        <v>56</v>
      </c>
    </row>
    <row r="59" spans="3:4">
      <c r="D59" t="s">
        <v>57</v>
      </c>
    </row>
  </sheetData>
  <sortState ref="C5:N15">
    <sortCondition ref="L5:L15"/>
  </sortState>
  <mergeCells count="2">
    <mergeCell ref="B2:I2"/>
    <mergeCell ref="B3:D3"/>
  </mergeCells>
  <hyperlinks>
    <hyperlink ref="E48" r:id="rId1" display="規則３０．１・・・・ラウンド・アンド・エンド「２０１７年度ＯＹＣポイントレース帆走指示書」 ９.-８）参照"/>
  </hyperlinks>
  <pageMargins left="0.78740157480315" right="0.78740157480315" top="0.51" bottom="0.64" header="0.38" footer="0.511811023622047"/>
  <pageSetup paperSize="9" scale="95" orientation="landscape" blackAndWhite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81"/>
  <sheetViews>
    <sheetView topLeftCell="A11" workbookViewId="0">
      <selection activeCell="D35" sqref="D35"/>
    </sheetView>
  </sheetViews>
  <sheetFormatPr defaultColWidth="9" defaultRowHeight="13.5"/>
  <cols>
    <col min="1" max="1" width="2.375" customWidth="1"/>
    <col min="2" max="3" width="5.25" customWidth="1"/>
    <col min="4" max="4" width="18.625" customWidth="1"/>
    <col min="5" max="5" width="8.875" style="94" customWidth="1"/>
    <col min="6" max="6" width="25.625" customWidth="1"/>
    <col min="7" max="7" width="7.5" customWidth="1"/>
    <col min="8" max="8" width="19.5" style="96" customWidth="1"/>
    <col min="9" max="9" width="16.75" style="145" hidden="1" customWidth="1"/>
    <col min="10" max="10" width="5.25" style="28" hidden="1" customWidth="1"/>
    <col min="11" max="11" width="11.875" hidden="1" customWidth="1"/>
    <col min="12" max="12" width="11" style="28" customWidth="1"/>
    <col min="13" max="13" width="11.875" customWidth="1"/>
  </cols>
  <sheetData>
    <row r="2" ht="17.25" spans="2:12">
      <c r="B2" s="146" t="s">
        <v>82</v>
      </c>
      <c r="C2" s="146"/>
      <c r="D2" s="146"/>
      <c r="E2" s="146"/>
      <c r="F2" s="146"/>
      <c r="G2" s="146"/>
      <c r="H2" s="146"/>
      <c r="I2" s="146"/>
    </row>
    <row r="3" ht="22.7" customHeight="1" spans="2:12">
      <c r="B3" s="97" t="s">
        <v>80</v>
      </c>
      <c r="C3" s="97"/>
      <c r="D3" s="97"/>
      <c r="E3" s="147"/>
      <c r="F3" s="148"/>
      <c r="G3" s="148"/>
      <c r="H3" s="149"/>
      <c r="I3" s="150"/>
      <c r="J3" s="150"/>
      <c r="K3" s="150"/>
      <c r="L3" s="150"/>
    </row>
    <row r="4" ht="14.25" spans="2:12">
      <c r="B4" s="151" t="s">
        <v>61</v>
      </c>
      <c r="C4" s="152" t="s">
        <v>6</v>
      </c>
      <c r="D4" s="153" t="s">
        <v>7</v>
      </c>
      <c r="E4" s="154" t="s">
        <v>62</v>
      </c>
      <c r="F4" s="152" t="s">
        <v>63</v>
      </c>
      <c r="G4" s="155" t="s">
        <v>64</v>
      </c>
      <c r="H4" s="156" t="s">
        <v>69</v>
      </c>
      <c r="I4" s="157" t="s">
        <v>71</v>
      </c>
      <c r="J4" s="158" t="s">
        <v>9</v>
      </c>
      <c r="K4" s="159" t="s">
        <v>9</v>
      </c>
      <c r="L4" s="160" t="s">
        <v>72</v>
      </c>
    </row>
    <row r="5" spans="2:12">
      <c r="B5" s="161"/>
      <c r="C5" s="162"/>
      <c r="D5" s="19" t="s">
        <v>83</v>
      </c>
      <c r="E5" s="163"/>
      <c r="F5" s="164" t="s">
        <v>84</v>
      </c>
      <c r="G5" s="165">
        <v>740</v>
      </c>
      <c r="H5" s="117">
        <f t="shared" ref="H5:H63" si="0">600/G5</f>
        <v>0.810810810810811</v>
      </c>
      <c r="I5" s="166"/>
      <c r="J5" s="167"/>
      <c r="K5" s="168"/>
      <c r="L5" s="169">
        <f>K5*H5</f>
        <v>0</v>
      </c>
    </row>
    <row r="6" spans="2:12">
      <c r="B6" s="119"/>
      <c r="C6" s="170"/>
      <c r="D6" s="171" t="s">
        <v>85</v>
      </c>
      <c r="E6" s="172" t="s">
        <v>86</v>
      </c>
      <c r="F6" s="170" t="s">
        <v>87</v>
      </c>
      <c r="G6" s="173">
        <v>850</v>
      </c>
      <c r="H6" s="117">
        <f t="shared" si="0"/>
        <v>0.705882352941177</v>
      </c>
      <c r="I6" s="174"/>
      <c r="J6" s="175">
        <f t="shared" ref="J6:J63" si="1">(I6-$I$3)*86400</f>
        <v>0</v>
      </c>
      <c r="K6" s="27">
        <f t="shared" ref="K6:K63" si="2">IF(J6&gt;0,J6,0)</f>
        <v>0</v>
      </c>
      <c r="L6" s="169">
        <f t="shared" ref="L6:L63" si="3">K6*H6</f>
        <v>0</v>
      </c>
    </row>
    <row r="7" spans="2:12">
      <c r="B7" s="119"/>
      <c r="C7" s="170"/>
      <c r="D7" s="171" t="s">
        <v>15</v>
      </c>
      <c r="E7" s="172" t="s">
        <v>88</v>
      </c>
      <c r="F7" s="170" t="s">
        <v>89</v>
      </c>
      <c r="G7" s="176">
        <v>677</v>
      </c>
      <c r="H7" s="117">
        <f t="shared" si="0"/>
        <v>0.886262924667651</v>
      </c>
      <c r="I7" s="174"/>
      <c r="J7" s="175">
        <f t="shared" si="1"/>
        <v>0</v>
      </c>
      <c r="K7" s="27">
        <f t="shared" si="2"/>
        <v>0</v>
      </c>
      <c r="L7" s="169">
        <f t="shared" si="3"/>
        <v>0</v>
      </c>
    </row>
    <row r="8" spans="2:12">
      <c r="B8" s="119"/>
      <c r="C8" s="170"/>
      <c r="D8" s="171" t="s">
        <v>90</v>
      </c>
      <c r="E8" s="172" t="s">
        <v>91</v>
      </c>
      <c r="F8" s="170" t="s">
        <v>92</v>
      </c>
      <c r="G8" s="176">
        <v>695</v>
      </c>
      <c r="H8" s="117">
        <f t="shared" si="0"/>
        <v>0.863309352517986</v>
      </c>
      <c r="I8" s="174"/>
      <c r="J8" s="175">
        <f t="shared" si="1"/>
        <v>0</v>
      </c>
      <c r="K8" s="27">
        <f t="shared" si="2"/>
        <v>0</v>
      </c>
      <c r="L8" s="169">
        <f t="shared" si="3"/>
        <v>0</v>
      </c>
    </row>
    <row r="9" spans="2:12">
      <c r="B9" s="119"/>
      <c r="C9" s="170"/>
      <c r="D9" s="171" t="s">
        <v>93</v>
      </c>
      <c r="E9" s="172" t="s">
        <v>94</v>
      </c>
      <c r="F9" s="170" t="s">
        <v>95</v>
      </c>
      <c r="G9" s="176">
        <v>738</v>
      </c>
      <c r="H9" s="117">
        <f t="shared" si="0"/>
        <v>0.813008130081301</v>
      </c>
      <c r="I9" s="174"/>
      <c r="J9" s="175">
        <f t="shared" si="1"/>
        <v>0</v>
      </c>
      <c r="K9" s="27">
        <f t="shared" si="2"/>
        <v>0</v>
      </c>
      <c r="L9" s="169">
        <f t="shared" si="3"/>
        <v>0</v>
      </c>
    </row>
    <row r="10" spans="2:12">
      <c r="B10" s="119"/>
      <c r="C10" s="170"/>
      <c r="D10" s="171" t="s">
        <v>96</v>
      </c>
      <c r="E10" s="172"/>
      <c r="F10" s="170" t="s">
        <v>97</v>
      </c>
      <c r="G10" s="176">
        <v>785</v>
      </c>
      <c r="H10" s="117">
        <f t="shared" ref="H10:H11" si="4">600/G10</f>
        <v>0.764331210191083</v>
      </c>
      <c r="I10" s="174"/>
      <c r="J10" s="175">
        <f t="shared" ref="J10" si="5">(I10-$I$3)*86400</f>
        <v>0</v>
      </c>
      <c r="K10" s="27">
        <f t="shared" ref="K10" si="6">IF(J10&gt;0,J10,0)</f>
        <v>0</v>
      </c>
      <c r="L10" s="169">
        <f t="shared" ref="L10:L12" si="7">K10*H10</f>
        <v>0</v>
      </c>
    </row>
    <row r="11" spans="2:12">
      <c r="B11" s="126"/>
      <c r="C11" s="170"/>
      <c r="D11" s="177" t="s">
        <v>98</v>
      </c>
      <c r="E11" s="178"/>
      <c r="F11" s="179" t="s">
        <v>99</v>
      </c>
      <c r="G11" s="180">
        <v>720</v>
      </c>
      <c r="H11" s="181">
        <f t="shared" si="4"/>
        <v>0.833333333333333</v>
      </c>
      <c r="I11" s="174"/>
      <c r="J11" s="175"/>
      <c r="K11" s="30"/>
      <c r="L11" s="169">
        <f t="shared" si="7"/>
        <v>0</v>
      </c>
    </row>
    <row r="12" spans="2:12">
      <c r="B12" s="126"/>
      <c r="C12" s="170"/>
      <c r="D12" s="177"/>
      <c r="E12" s="178"/>
      <c r="F12" s="179"/>
      <c r="G12" s="182"/>
      <c r="H12" s="181"/>
      <c r="I12" s="174"/>
      <c r="J12" s="175"/>
      <c r="K12" s="30"/>
      <c r="L12" s="169">
        <f t="shared" si="7"/>
        <v>0</v>
      </c>
    </row>
    <row r="13" spans="2:12">
      <c r="B13" s="126"/>
      <c r="C13" s="170"/>
      <c r="D13" s="177" t="s">
        <v>100</v>
      </c>
      <c r="E13" s="178" t="s">
        <v>101</v>
      </c>
      <c r="F13" s="179" t="s">
        <v>102</v>
      </c>
      <c r="G13" s="182">
        <v>720</v>
      </c>
      <c r="H13" s="181">
        <f t="shared" si="0"/>
        <v>0.833333333333333</v>
      </c>
      <c r="I13" s="174"/>
      <c r="J13" s="175">
        <f t="shared" si="1"/>
        <v>0</v>
      </c>
      <c r="K13" s="30">
        <f t="shared" si="2"/>
        <v>0</v>
      </c>
      <c r="L13" s="183">
        <f t="shared" si="3"/>
        <v>0</v>
      </c>
    </row>
    <row r="14" spans="2:12">
      <c r="B14" s="119"/>
      <c r="C14" s="170"/>
      <c r="D14" s="171" t="s">
        <v>103</v>
      </c>
      <c r="E14" s="172" t="s">
        <v>104</v>
      </c>
      <c r="F14" s="170" t="s">
        <v>105</v>
      </c>
      <c r="G14" s="176">
        <v>725</v>
      </c>
      <c r="H14" s="117">
        <f t="shared" si="0"/>
        <v>0.827586206896552</v>
      </c>
      <c r="I14" s="174"/>
      <c r="J14" s="175">
        <f t="shared" si="1"/>
        <v>0</v>
      </c>
      <c r="K14" s="27">
        <f t="shared" si="2"/>
        <v>0</v>
      </c>
      <c r="L14" s="169">
        <f t="shared" si="3"/>
        <v>0</v>
      </c>
    </row>
    <row r="15" spans="2:12">
      <c r="B15" s="119"/>
      <c r="C15" s="170"/>
      <c r="D15" s="171" t="s">
        <v>106</v>
      </c>
      <c r="E15" s="172" t="s">
        <v>107</v>
      </c>
      <c r="F15" s="170" t="s">
        <v>108</v>
      </c>
      <c r="G15" s="176">
        <v>720</v>
      </c>
      <c r="H15" s="117">
        <f t="shared" si="0"/>
        <v>0.833333333333333</v>
      </c>
      <c r="I15" s="174"/>
      <c r="J15" s="175">
        <f t="shared" si="1"/>
        <v>0</v>
      </c>
      <c r="K15" s="27">
        <f t="shared" si="2"/>
        <v>0</v>
      </c>
      <c r="L15" s="169">
        <f t="shared" si="3"/>
        <v>0</v>
      </c>
    </row>
    <row r="16" spans="2:12">
      <c r="B16" s="119"/>
      <c r="C16" s="170"/>
      <c r="D16" s="171" t="s">
        <v>109</v>
      </c>
      <c r="E16" s="172"/>
      <c r="F16" s="170" t="s">
        <v>110</v>
      </c>
      <c r="G16" s="176">
        <v>695</v>
      </c>
      <c r="H16" s="117">
        <f t="shared" ref="H16" si="8">600/G16</f>
        <v>0.863309352517986</v>
      </c>
      <c r="I16" s="174"/>
      <c r="J16" s="175">
        <f t="shared" ref="J16" si="9">(I16-$I$3)*86400</f>
        <v>0</v>
      </c>
      <c r="K16" s="27">
        <f t="shared" ref="K16" si="10">IF(J16&gt;0,J16,0)</f>
        <v>0</v>
      </c>
      <c r="L16" s="169">
        <f t="shared" ref="L16" si="11">K16*H16</f>
        <v>0</v>
      </c>
    </row>
    <row r="17" ht="14.25" customHeight="1" spans="2:12">
      <c r="B17" s="119"/>
      <c r="C17" s="170"/>
      <c r="D17" s="171" t="s">
        <v>111</v>
      </c>
      <c r="E17" s="172" t="s">
        <v>112</v>
      </c>
      <c r="F17" s="170" t="s">
        <v>113</v>
      </c>
      <c r="G17" s="176">
        <v>677</v>
      </c>
      <c r="H17" s="117">
        <f t="shared" si="0"/>
        <v>0.886262924667651</v>
      </c>
      <c r="I17" s="174"/>
      <c r="J17" s="175">
        <f t="shared" si="1"/>
        <v>0</v>
      </c>
      <c r="K17" s="27">
        <f t="shared" si="2"/>
        <v>0</v>
      </c>
      <c r="L17" s="169">
        <f t="shared" si="3"/>
        <v>0</v>
      </c>
    </row>
    <row r="18" spans="2:12">
      <c r="B18" s="119"/>
      <c r="C18" s="170"/>
      <c r="D18" s="171"/>
      <c r="E18" s="172"/>
      <c r="F18" s="170"/>
      <c r="G18" s="176"/>
      <c r="H18" s="117"/>
      <c r="I18" s="174"/>
      <c r="J18" s="175">
        <f t="shared" si="1"/>
        <v>0</v>
      </c>
      <c r="K18" s="27">
        <f t="shared" si="2"/>
        <v>0</v>
      </c>
      <c r="L18" s="169">
        <f t="shared" si="3"/>
        <v>0</v>
      </c>
    </row>
    <row r="19" spans="2:12">
      <c r="B19" s="119"/>
      <c r="C19" s="170"/>
      <c r="D19" s="171"/>
      <c r="E19" s="172"/>
      <c r="F19" s="170"/>
      <c r="G19" s="176"/>
      <c r="H19" s="117"/>
      <c r="I19" s="174"/>
      <c r="J19" s="175">
        <f t="shared" si="1"/>
        <v>0</v>
      </c>
      <c r="K19" s="27">
        <f t="shared" si="2"/>
        <v>0</v>
      </c>
      <c r="L19" s="169">
        <f t="shared" si="3"/>
        <v>0</v>
      </c>
    </row>
    <row r="20" spans="2:12">
      <c r="B20" s="119"/>
      <c r="C20" s="170"/>
      <c r="D20" s="171" t="s">
        <v>18</v>
      </c>
      <c r="E20" s="172" t="s">
        <v>114</v>
      </c>
      <c r="F20" s="170" t="s">
        <v>115</v>
      </c>
      <c r="G20" s="176">
        <v>633</v>
      </c>
      <c r="H20" s="117">
        <f t="shared" si="0"/>
        <v>0.947867298578199</v>
      </c>
      <c r="I20" s="174"/>
      <c r="J20" s="175">
        <f t="shared" si="1"/>
        <v>0</v>
      </c>
      <c r="K20" s="27">
        <f t="shared" si="2"/>
        <v>0</v>
      </c>
      <c r="L20" s="169">
        <f t="shared" si="3"/>
        <v>0</v>
      </c>
    </row>
    <row r="21" spans="2:12">
      <c r="B21" s="119"/>
      <c r="C21" s="170"/>
      <c r="D21" s="171" t="s">
        <v>20</v>
      </c>
      <c r="E21" s="172" t="s">
        <v>116</v>
      </c>
      <c r="F21" s="170" t="s">
        <v>117</v>
      </c>
      <c r="G21" s="176">
        <v>643</v>
      </c>
      <c r="H21" s="117">
        <f t="shared" si="0"/>
        <v>0.933125972006221</v>
      </c>
      <c r="I21" s="174"/>
      <c r="J21" s="175">
        <f t="shared" si="1"/>
        <v>0</v>
      </c>
      <c r="K21" s="27">
        <f t="shared" si="2"/>
        <v>0</v>
      </c>
      <c r="L21" s="169">
        <f t="shared" si="3"/>
        <v>0</v>
      </c>
    </row>
    <row r="22" spans="2:12">
      <c r="B22" s="119"/>
      <c r="C22" s="170"/>
      <c r="D22" s="171" t="s">
        <v>118</v>
      </c>
      <c r="E22" s="172" t="s">
        <v>119</v>
      </c>
      <c r="F22" s="170" t="s">
        <v>113</v>
      </c>
      <c r="G22" s="176">
        <v>677</v>
      </c>
      <c r="H22" s="117">
        <f t="shared" si="0"/>
        <v>0.886262924667651</v>
      </c>
      <c r="I22" s="174"/>
      <c r="J22" s="175">
        <f t="shared" si="1"/>
        <v>0</v>
      </c>
      <c r="K22" s="27">
        <f t="shared" si="2"/>
        <v>0</v>
      </c>
      <c r="L22" s="169">
        <f t="shared" si="3"/>
        <v>0</v>
      </c>
    </row>
    <row r="23" spans="2:12">
      <c r="B23" s="119"/>
      <c r="C23" s="170"/>
      <c r="D23" s="171" t="s">
        <v>11</v>
      </c>
      <c r="E23" s="172" t="s">
        <v>120</v>
      </c>
      <c r="F23" s="170" t="s">
        <v>121</v>
      </c>
      <c r="G23" s="176">
        <v>663</v>
      </c>
      <c r="H23" s="117">
        <f t="shared" si="0"/>
        <v>0.904977375565611</v>
      </c>
      <c r="I23" s="174"/>
      <c r="J23" s="175">
        <f t="shared" si="1"/>
        <v>0</v>
      </c>
      <c r="K23" s="27">
        <f t="shared" si="2"/>
        <v>0</v>
      </c>
      <c r="L23" s="169">
        <f t="shared" si="3"/>
        <v>0</v>
      </c>
    </row>
    <row r="24" spans="2:12">
      <c r="B24" s="119"/>
      <c r="C24" s="170"/>
      <c r="D24" s="119" t="s">
        <v>122</v>
      </c>
      <c r="E24" s="172"/>
      <c r="F24" s="32" t="s">
        <v>123</v>
      </c>
      <c r="G24" s="184">
        <v>725</v>
      </c>
      <c r="H24" s="117">
        <f t="shared" si="0"/>
        <v>0.827586206896552</v>
      </c>
      <c r="I24" s="174"/>
      <c r="J24" s="175"/>
      <c r="K24" s="27"/>
      <c r="L24" s="169">
        <f t="shared" si="3"/>
        <v>0</v>
      </c>
    </row>
    <row r="25" spans="2:12">
      <c r="B25" s="119"/>
      <c r="C25" s="170"/>
      <c r="D25" s="171" t="s">
        <v>26</v>
      </c>
      <c r="E25" s="172"/>
      <c r="F25" s="185" t="s">
        <v>124</v>
      </c>
      <c r="G25" s="186">
        <v>680</v>
      </c>
      <c r="H25" s="117">
        <f t="shared" si="0"/>
        <v>0.882352941176471</v>
      </c>
      <c r="I25" s="174"/>
      <c r="J25" s="175">
        <f t="shared" si="1"/>
        <v>0</v>
      </c>
      <c r="K25" s="27">
        <f t="shared" si="2"/>
        <v>0</v>
      </c>
      <c r="L25" s="169">
        <f t="shared" si="3"/>
        <v>0</v>
      </c>
    </row>
    <row r="26" spans="2:12">
      <c r="B26" s="119"/>
      <c r="C26" s="170"/>
      <c r="D26" s="171" t="s">
        <v>125</v>
      </c>
      <c r="E26" s="172"/>
      <c r="F26" s="170" t="s">
        <v>126</v>
      </c>
      <c r="G26" s="176">
        <v>780</v>
      </c>
      <c r="H26" s="117">
        <f t="shared" si="0"/>
        <v>0.769230769230769</v>
      </c>
      <c r="I26" s="174"/>
      <c r="J26" s="175">
        <f t="shared" si="1"/>
        <v>0</v>
      </c>
      <c r="K26" s="27">
        <f t="shared" si="2"/>
        <v>0</v>
      </c>
      <c r="L26" s="169">
        <f t="shared" si="3"/>
        <v>0</v>
      </c>
    </row>
    <row r="27" spans="2:12">
      <c r="B27" s="119"/>
      <c r="C27" s="170"/>
      <c r="D27" s="119" t="s">
        <v>127</v>
      </c>
      <c r="E27" s="187"/>
      <c r="F27" s="170" t="s">
        <v>128</v>
      </c>
      <c r="G27" s="176">
        <v>780</v>
      </c>
      <c r="H27" s="117">
        <f t="shared" si="0"/>
        <v>0.769230769230769</v>
      </c>
      <c r="I27" s="174"/>
      <c r="J27" s="175">
        <f t="shared" si="1"/>
        <v>0</v>
      </c>
      <c r="K27" s="27">
        <f t="shared" si="2"/>
        <v>0</v>
      </c>
      <c r="L27" s="169">
        <f t="shared" si="3"/>
        <v>0</v>
      </c>
    </row>
    <row r="28" spans="2:12">
      <c r="B28" s="119"/>
      <c r="C28" s="170"/>
      <c r="D28" s="119" t="s">
        <v>29</v>
      </c>
      <c r="E28" s="172" t="s">
        <v>129</v>
      </c>
      <c r="F28" s="32" t="s">
        <v>130</v>
      </c>
      <c r="G28" s="113">
        <v>740</v>
      </c>
      <c r="H28" s="117">
        <f t="shared" si="0"/>
        <v>0.810810810810811</v>
      </c>
      <c r="I28" s="174"/>
      <c r="J28" s="175">
        <f t="shared" si="1"/>
        <v>0</v>
      </c>
      <c r="K28" s="27">
        <f t="shared" si="2"/>
        <v>0</v>
      </c>
      <c r="L28" s="169">
        <f t="shared" si="3"/>
        <v>0</v>
      </c>
    </row>
    <row r="29" spans="2:12">
      <c r="B29" s="119"/>
      <c r="C29" s="170"/>
      <c r="D29" s="171" t="s">
        <v>131</v>
      </c>
      <c r="E29" s="172"/>
      <c r="F29" s="170" t="s">
        <v>132</v>
      </c>
      <c r="G29" s="176">
        <v>780</v>
      </c>
      <c r="H29" s="117">
        <f t="shared" si="0"/>
        <v>0.769230769230769</v>
      </c>
      <c r="I29" s="174"/>
      <c r="J29" s="175">
        <f t="shared" si="1"/>
        <v>0</v>
      </c>
      <c r="K29" s="27">
        <f t="shared" si="2"/>
        <v>0</v>
      </c>
      <c r="L29" s="169">
        <f t="shared" si="3"/>
        <v>0</v>
      </c>
    </row>
    <row r="30" spans="2:12">
      <c r="B30" s="119"/>
      <c r="C30" s="170"/>
      <c r="D30" s="171" t="s">
        <v>133</v>
      </c>
      <c r="E30" s="172" t="s">
        <v>134</v>
      </c>
      <c r="F30" s="170" t="s">
        <v>135</v>
      </c>
      <c r="G30" s="176">
        <v>780</v>
      </c>
      <c r="H30" s="117">
        <f t="shared" si="0"/>
        <v>0.769230769230769</v>
      </c>
      <c r="I30" s="174"/>
      <c r="J30" s="175">
        <f t="shared" si="1"/>
        <v>0</v>
      </c>
      <c r="K30" s="27">
        <f t="shared" si="2"/>
        <v>0</v>
      </c>
      <c r="L30" s="169">
        <f t="shared" si="3"/>
        <v>0</v>
      </c>
    </row>
    <row r="31" spans="2:12">
      <c r="B31" s="119"/>
      <c r="C31" s="170"/>
      <c r="D31" s="119" t="s">
        <v>136</v>
      </c>
      <c r="E31" s="187">
        <v>1129</v>
      </c>
      <c r="F31" s="170" t="s">
        <v>137</v>
      </c>
      <c r="G31" s="188">
        <v>740</v>
      </c>
      <c r="H31" s="117">
        <f t="shared" si="0"/>
        <v>0.810810810810811</v>
      </c>
      <c r="I31" s="174"/>
      <c r="J31" s="175">
        <f t="shared" si="1"/>
        <v>0</v>
      </c>
      <c r="K31" s="27">
        <f t="shared" si="2"/>
        <v>0</v>
      </c>
      <c r="L31" s="169">
        <f t="shared" si="3"/>
        <v>0</v>
      </c>
    </row>
    <row r="32" spans="2:12">
      <c r="B32" s="119"/>
      <c r="C32" s="170"/>
      <c r="D32" s="171" t="s">
        <v>13</v>
      </c>
      <c r="E32" s="172" t="s">
        <v>138</v>
      </c>
      <c r="F32" s="170" t="s">
        <v>139</v>
      </c>
      <c r="G32" s="176">
        <v>677</v>
      </c>
      <c r="H32" s="117">
        <f t="shared" si="0"/>
        <v>0.886262924667651</v>
      </c>
      <c r="I32" s="174"/>
      <c r="J32" s="175">
        <f t="shared" si="1"/>
        <v>0</v>
      </c>
      <c r="K32" s="27">
        <f t="shared" si="2"/>
        <v>0</v>
      </c>
      <c r="L32" s="169">
        <f t="shared" si="3"/>
        <v>0</v>
      </c>
    </row>
    <row r="33" spans="2:12">
      <c r="B33" s="119"/>
      <c r="C33" s="170"/>
      <c r="D33" s="171" t="s">
        <v>16</v>
      </c>
      <c r="E33" s="172" t="s">
        <v>140</v>
      </c>
      <c r="F33" s="170" t="s">
        <v>141</v>
      </c>
      <c r="G33" s="176">
        <v>640</v>
      </c>
      <c r="H33" s="117">
        <f t="shared" si="0"/>
        <v>0.9375</v>
      </c>
      <c r="I33" s="174"/>
      <c r="J33" s="175">
        <f t="shared" si="1"/>
        <v>0</v>
      </c>
      <c r="K33" s="27">
        <f t="shared" si="2"/>
        <v>0</v>
      </c>
      <c r="L33" s="169">
        <f t="shared" si="3"/>
        <v>0</v>
      </c>
    </row>
    <row r="34" spans="2:12">
      <c r="B34" s="119"/>
      <c r="C34" s="170"/>
      <c r="D34" s="171" t="s">
        <v>142</v>
      </c>
      <c r="E34" s="172" t="s">
        <v>143</v>
      </c>
      <c r="F34" s="170" t="s">
        <v>144</v>
      </c>
      <c r="G34" s="176">
        <v>658</v>
      </c>
      <c r="H34" s="117">
        <f t="shared" si="0"/>
        <v>0.911854103343465</v>
      </c>
      <c r="I34" s="174"/>
      <c r="J34" s="175">
        <f t="shared" si="1"/>
        <v>0</v>
      </c>
      <c r="K34" s="27">
        <f t="shared" si="2"/>
        <v>0</v>
      </c>
      <c r="L34" s="169">
        <f t="shared" si="3"/>
        <v>0</v>
      </c>
    </row>
    <row r="35" spans="2:12">
      <c r="B35" s="119"/>
      <c r="C35" s="170"/>
      <c r="D35" s="189" t="s">
        <v>4</v>
      </c>
      <c r="E35" s="190"/>
      <c r="F35" s="164" t="s">
        <v>145</v>
      </c>
      <c r="G35" s="191">
        <v>658</v>
      </c>
      <c r="H35" s="117">
        <f t="shared" ref="H35:H36" si="12">600/G35</f>
        <v>0.911854103343465</v>
      </c>
      <c r="I35" s="192"/>
      <c r="J35" s="175"/>
      <c r="K35" s="20"/>
      <c r="L35" s="169">
        <f t="shared" ref="L35" si="13">K35*H35</f>
        <v>0</v>
      </c>
    </row>
    <row r="36" spans="2:12">
      <c r="B36" s="119"/>
      <c r="C36" s="170"/>
      <c r="D36" s="189" t="s">
        <v>146</v>
      </c>
      <c r="E36" s="193"/>
      <c r="F36" s="194" t="s">
        <v>147</v>
      </c>
      <c r="G36" s="184">
        <v>720</v>
      </c>
      <c r="H36" s="117">
        <f t="shared" si="12"/>
        <v>0.833333333333333</v>
      </c>
      <c r="I36" s="192"/>
      <c r="J36" s="175"/>
      <c r="K36" s="20"/>
      <c r="L36" s="169">
        <f t="shared" si="3"/>
        <v>0</v>
      </c>
    </row>
    <row r="37" spans="2:12">
      <c r="B37" s="119"/>
      <c r="C37" s="170"/>
      <c r="D37" s="171" t="s">
        <v>148</v>
      </c>
      <c r="E37" s="172" t="s">
        <v>149</v>
      </c>
      <c r="F37" s="170" t="s">
        <v>150</v>
      </c>
      <c r="G37" s="176">
        <v>715</v>
      </c>
      <c r="H37" s="117">
        <f t="shared" si="0"/>
        <v>0.839160839160839</v>
      </c>
      <c r="I37" s="174"/>
      <c r="J37" s="175">
        <f t="shared" si="1"/>
        <v>0</v>
      </c>
      <c r="K37" s="27">
        <f t="shared" si="2"/>
        <v>0</v>
      </c>
      <c r="L37" s="169">
        <f t="shared" si="3"/>
        <v>0</v>
      </c>
    </row>
    <row r="38" spans="2:12">
      <c r="B38" s="119"/>
      <c r="C38" s="170"/>
      <c r="D38" s="195" t="s">
        <v>151</v>
      </c>
      <c r="E38" s="30"/>
      <c r="F38" s="170" t="s">
        <v>102</v>
      </c>
      <c r="G38" s="182">
        <v>720</v>
      </c>
      <c r="H38" s="117">
        <f t="shared" si="0"/>
        <v>0.833333333333333</v>
      </c>
      <c r="I38" s="174"/>
      <c r="J38" s="175">
        <f t="shared" si="1"/>
        <v>0</v>
      </c>
      <c r="K38" s="27">
        <f t="shared" si="2"/>
        <v>0</v>
      </c>
      <c r="L38" s="169">
        <f t="shared" si="3"/>
        <v>0</v>
      </c>
    </row>
    <row r="39" spans="2:12">
      <c r="B39" s="119"/>
      <c r="C39" s="170"/>
      <c r="D39" s="195" t="s">
        <v>152</v>
      </c>
      <c r="E39" s="30"/>
      <c r="F39" s="179" t="s">
        <v>102</v>
      </c>
      <c r="G39" s="182">
        <v>720</v>
      </c>
      <c r="H39" s="117">
        <f t="shared" si="0"/>
        <v>0.833333333333333</v>
      </c>
      <c r="I39" s="174"/>
      <c r="J39" s="175">
        <f t="shared" si="1"/>
        <v>0</v>
      </c>
      <c r="K39" s="27">
        <f t="shared" si="2"/>
        <v>0</v>
      </c>
      <c r="L39" s="169">
        <f t="shared" si="3"/>
        <v>0</v>
      </c>
    </row>
    <row r="40" spans="2:12">
      <c r="B40" s="119"/>
      <c r="C40" s="170"/>
      <c r="D40" s="196" t="s">
        <v>153</v>
      </c>
      <c r="E40" s="27"/>
      <c r="F40" s="27" t="s">
        <v>154</v>
      </c>
      <c r="G40" s="184">
        <v>720</v>
      </c>
      <c r="H40" s="117">
        <f t="shared" si="0"/>
        <v>0.833333333333333</v>
      </c>
      <c r="I40" s="174"/>
      <c r="J40" s="175">
        <f t="shared" si="1"/>
        <v>0</v>
      </c>
      <c r="K40" s="27">
        <f t="shared" si="2"/>
        <v>0</v>
      </c>
      <c r="L40" s="169">
        <f t="shared" si="3"/>
        <v>0</v>
      </c>
    </row>
    <row r="41" spans="2:12">
      <c r="B41" s="131"/>
      <c r="C41" s="197"/>
      <c r="D41" s="195" t="s">
        <v>155</v>
      </c>
      <c r="E41" s="27"/>
      <c r="F41" s="170" t="s">
        <v>156</v>
      </c>
      <c r="G41" s="113">
        <v>710</v>
      </c>
      <c r="H41" s="117">
        <f t="shared" si="0"/>
        <v>0.845070422535211</v>
      </c>
      <c r="I41" s="192"/>
      <c r="J41" s="175"/>
      <c r="K41" s="20"/>
      <c r="L41" s="169">
        <f t="shared" si="3"/>
        <v>0</v>
      </c>
    </row>
    <row r="42" spans="2:12">
      <c r="B42" s="131"/>
      <c r="C42" s="197"/>
      <c r="D42" s="196" t="s">
        <v>157</v>
      </c>
      <c r="E42" s="20"/>
      <c r="F42" s="20" t="s">
        <v>158</v>
      </c>
      <c r="G42" s="198">
        <v>740</v>
      </c>
      <c r="H42" s="199">
        <f t="shared" si="0"/>
        <v>0.810810810810811</v>
      </c>
      <c r="I42" s="192"/>
      <c r="J42" s="175"/>
      <c r="K42" s="20"/>
      <c r="L42" s="169">
        <f t="shared" si="3"/>
        <v>0</v>
      </c>
    </row>
    <row r="43" spans="2:12">
      <c r="B43" s="131"/>
      <c r="C43" s="197"/>
      <c r="D43" s="200"/>
      <c r="E43" s="190"/>
      <c r="F43" s="164"/>
      <c r="G43" s="191"/>
      <c r="H43" s="199"/>
      <c r="I43" s="192"/>
      <c r="J43" s="175"/>
      <c r="K43" s="20"/>
      <c r="L43" s="169">
        <f t="shared" si="3"/>
        <v>0</v>
      </c>
    </row>
    <row r="44" spans="2:12">
      <c r="B44" s="131"/>
      <c r="C44" s="197"/>
      <c r="D44" s="189"/>
      <c r="E44" s="190"/>
      <c r="F44" s="164"/>
      <c r="G44" s="191"/>
      <c r="H44" s="117"/>
      <c r="I44" s="192"/>
      <c r="J44" s="175"/>
      <c r="K44" s="20"/>
      <c r="L44" s="169">
        <f t="shared" si="3"/>
        <v>0</v>
      </c>
    </row>
    <row r="45" ht="14.25" spans="2:12">
      <c r="B45" s="135"/>
      <c r="C45" s="201"/>
      <c r="D45" s="202"/>
      <c r="E45" s="203"/>
      <c r="F45" s="204"/>
      <c r="G45" s="138"/>
      <c r="H45" s="143"/>
      <c r="I45" s="205"/>
      <c r="J45" s="175">
        <f>(I45-$I$3)*86400</f>
        <v>0</v>
      </c>
      <c r="K45" s="39">
        <f>IF(J45&gt;0,J45,0)</f>
        <v>0</v>
      </c>
      <c r="L45" s="206">
        <f t="shared" si="3"/>
        <v>0</v>
      </c>
    </row>
    <row r="46" spans="2:12">
      <c r="B46" s="119"/>
      <c r="C46" s="170"/>
      <c r="D46" s="207" t="s">
        <v>159</v>
      </c>
      <c r="E46" s="187" t="s">
        <v>160</v>
      </c>
      <c r="F46" s="32" t="s">
        <v>161</v>
      </c>
      <c r="G46" s="113">
        <v>640</v>
      </c>
      <c r="H46" s="117">
        <f t="shared" si="0"/>
        <v>0.9375</v>
      </c>
      <c r="I46" s="208"/>
      <c r="J46" s="175"/>
      <c r="K46" s="27">
        <f t="shared" si="2"/>
        <v>0</v>
      </c>
      <c r="L46" s="169">
        <f t="shared" si="3"/>
        <v>0</v>
      </c>
    </row>
    <row r="47" spans="2:12">
      <c r="B47" s="119"/>
      <c r="C47" s="170"/>
      <c r="D47" s="207" t="s">
        <v>162</v>
      </c>
      <c r="E47" s="187" t="s">
        <v>163</v>
      </c>
      <c r="F47" s="32" t="s">
        <v>164</v>
      </c>
      <c r="G47" s="113">
        <v>655</v>
      </c>
      <c r="H47" s="117">
        <f t="shared" si="0"/>
        <v>0.916030534351145</v>
      </c>
      <c r="I47" s="208"/>
      <c r="J47" s="175"/>
      <c r="K47" s="27">
        <f t="shared" si="2"/>
        <v>0</v>
      </c>
      <c r="L47" s="169">
        <f t="shared" si="3"/>
        <v>0</v>
      </c>
    </row>
    <row r="48" spans="2:12">
      <c r="B48" s="119"/>
      <c r="C48" s="170"/>
      <c r="D48" s="207" t="s">
        <v>24</v>
      </c>
      <c r="E48" s="187" t="s">
        <v>165</v>
      </c>
      <c r="F48" s="32" t="s">
        <v>166</v>
      </c>
      <c r="G48" s="113">
        <v>710</v>
      </c>
      <c r="H48" s="117">
        <f t="shared" si="0"/>
        <v>0.845070422535211</v>
      </c>
      <c r="I48" s="208"/>
      <c r="J48" s="175"/>
      <c r="K48" s="27">
        <f t="shared" si="2"/>
        <v>0</v>
      </c>
      <c r="L48" s="169">
        <f t="shared" si="3"/>
        <v>0</v>
      </c>
    </row>
    <row r="49" spans="2:12">
      <c r="B49" s="119"/>
      <c r="C49" s="170"/>
      <c r="D49" s="207" t="s">
        <v>167</v>
      </c>
      <c r="E49" s="187" t="s">
        <v>168</v>
      </c>
      <c r="F49" s="32" t="s">
        <v>169</v>
      </c>
      <c r="G49" s="113">
        <v>665</v>
      </c>
      <c r="H49" s="117">
        <f t="shared" si="0"/>
        <v>0.902255639097744</v>
      </c>
      <c r="I49" s="208"/>
      <c r="J49" s="175"/>
      <c r="K49" s="27">
        <f t="shared" si="2"/>
        <v>0</v>
      </c>
      <c r="L49" s="169">
        <f t="shared" si="3"/>
        <v>0</v>
      </c>
    </row>
    <row r="50" spans="2:12">
      <c r="B50" s="119"/>
      <c r="C50" s="170"/>
      <c r="D50" s="207" t="s">
        <v>170</v>
      </c>
      <c r="E50" s="187" t="s">
        <v>171</v>
      </c>
      <c r="F50" s="32" t="s">
        <v>172</v>
      </c>
      <c r="G50" s="113">
        <v>677</v>
      </c>
      <c r="H50" s="117">
        <f t="shared" si="0"/>
        <v>0.886262924667651</v>
      </c>
      <c r="I50" s="208"/>
      <c r="J50" s="175"/>
      <c r="K50" s="27">
        <f t="shared" si="2"/>
        <v>0</v>
      </c>
      <c r="L50" s="169">
        <f t="shared" si="3"/>
        <v>0</v>
      </c>
    </row>
    <row r="51" spans="2:12">
      <c r="B51" s="119"/>
      <c r="C51" s="170"/>
      <c r="D51" s="207" t="s">
        <v>173</v>
      </c>
      <c r="E51" s="187" t="s">
        <v>174</v>
      </c>
      <c r="F51" s="32" t="s">
        <v>172</v>
      </c>
      <c r="G51" s="113">
        <v>677</v>
      </c>
      <c r="H51" s="117">
        <f t="shared" si="0"/>
        <v>0.886262924667651</v>
      </c>
      <c r="I51" s="208"/>
      <c r="J51" s="175"/>
      <c r="K51" s="27">
        <f t="shared" si="2"/>
        <v>0</v>
      </c>
      <c r="L51" s="169">
        <f t="shared" si="3"/>
        <v>0</v>
      </c>
    </row>
    <row r="52" spans="2:12">
      <c r="B52" s="119"/>
      <c r="C52" s="170"/>
      <c r="D52" s="207" t="s">
        <v>175</v>
      </c>
      <c r="E52" s="187" t="s">
        <v>176</v>
      </c>
      <c r="F52" s="32" t="s">
        <v>177</v>
      </c>
      <c r="G52" s="113">
        <v>695</v>
      </c>
      <c r="H52" s="117">
        <f t="shared" si="0"/>
        <v>0.863309352517986</v>
      </c>
      <c r="I52" s="208"/>
      <c r="J52" s="175"/>
      <c r="K52" s="27">
        <f t="shared" si="2"/>
        <v>0</v>
      </c>
      <c r="L52" s="169">
        <f t="shared" si="3"/>
        <v>0</v>
      </c>
    </row>
    <row r="53" spans="2:12">
      <c r="B53" s="119"/>
      <c r="C53" s="170"/>
      <c r="D53" s="207" t="s">
        <v>178</v>
      </c>
      <c r="E53" s="187"/>
      <c r="F53" s="32" t="s">
        <v>179</v>
      </c>
      <c r="G53" s="113">
        <v>710</v>
      </c>
      <c r="H53" s="117">
        <f t="shared" si="0"/>
        <v>0.845070422535211</v>
      </c>
      <c r="I53" s="208"/>
      <c r="J53" s="175"/>
      <c r="K53" s="27">
        <f t="shared" si="2"/>
        <v>0</v>
      </c>
      <c r="L53" s="169">
        <f t="shared" si="3"/>
        <v>0</v>
      </c>
    </row>
    <row r="54" spans="2:12">
      <c r="B54" s="119"/>
      <c r="C54" s="170"/>
      <c r="D54" s="207" t="s">
        <v>180</v>
      </c>
      <c r="E54" s="187" t="s">
        <v>181</v>
      </c>
      <c r="F54" s="32" t="s">
        <v>182</v>
      </c>
      <c r="G54" s="113">
        <v>730</v>
      </c>
      <c r="H54" s="117">
        <f t="shared" si="0"/>
        <v>0.821917808219178</v>
      </c>
      <c r="I54" s="208"/>
      <c r="J54" s="175"/>
      <c r="K54" s="27">
        <f t="shared" si="2"/>
        <v>0</v>
      </c>
      <c r="L54" s="169">
        <f t="shared" si="3"/>
        <v>0</v>
      </c>
    </row>
    <row r="55" spans="2:12">
      <c r="B55" s="119"/>
      <c r="C55" s="170"/>
      <c r="D55" s="207" t="s">
        <v>22</v>
      </c>
      <c r="E55" s="187" t="s">
        <v>183</v>
      </c>
      <c r="F55" s="32" t="s">
        <v>184</v>
      </c>
      <c r="G55" s="113">
        <v>720</v>
      </c>
      <c r="H55" s="117">
        <f t="shared" si="0"/>
        <v>0.833333333333333</v>
      </c>
      <c r="I55" s="208"/>
      <c r="J55" s="175"/>
      <c r="K55" s="27">
        <f t="shared" si="2"/>
        <v>0</v>
      </c>
      <c r="L55" s="169">
        <f t="shared" si="3"/>
        <v>0</v>
      </c>
    </row>
    <row r="56" spans="2:12">
      <c r="B56" s="119"/>
      <c r="C56" s="170"/>
      <c r="D56" s="126" t="s">
        <v>185</v>
      </c>
      <c r="E56" s="187"/>
      <c r="F56" s="32" t="s">
        <v>186</v>
      </c>
      <c r="G56" s="113">
        <v>781</v>
      </c>
      <c r="H56" s="117">
        <f t="shared" si="0"/>
        <v>0.768245838668374</v>
      </c>
      <c r="I56" s="208"/>
      <c r="J56" s="175"/>
      <c r="K56" s="27">
        <f t="shared" si="2"/>
        <v>0</v>
      </c>
      <c r="L56" s="169">
        <f t="shared" si="3"/>
        <v>0</v>
      </c>
    </row>
    <row r="57" spans="2:12">
      <c r="B57" s="119"/>
      <c r="C57" s="170"/>
      <c r="D57" s="207" t="s">
        <v>187</v>
      </c>
      <c r="E57" s="187" t="s">
        <v>188</v>
      </c>
      <c r="F57" s="32" t="s">
        <v>189</v>
      </c>
      <c r="G57" s="113">
        <v>770</v>
      </c>
      <c r="H57" s="117">
        <f t="shared" si="0"/>
        <v>0.779220779220779</v>
      </c>
      <c r="I57" s="208"/>
      <c r="J57" s="175"/>
      <c r="K57" s="27">
        <f t="shared" si="2"/>
        <v>0</v>
      </c>
      <c r="L57" s="169">
        <f t="shared" si="3"/>
        <v>0</v>
      </c>
    </row>
    <row r="58" spans="2:12">
      <c r="B58" s="119"/>
      <c r="C58" s="170"/>
      <c r="D58" s="207" t="s">
        <v>190</v>
      </c>
      <c r="E58" s="187" t="s">
        <v>191</v>
      </c>
      <c r="F58" s="32" t="s">
        <v>189</v>
      </c>
      <c r="G58" s="113">
        <v>770</v>
      </c>
      <c r="H58" s="117">
        <f t="shared" si="0"/>
        <v>0.779220779220779</v>
      </c>
      <c r="I58" s="208"/>
      <c r="J58" s="175"/>
      <c r="K58" s="27">
        <f t="shared" si="2"/>
        <v>0</v>
      </c>
      <c r="L58" s="169">
        <f t="shared" si="3"/>
        <v>0</v>
      </c>
    </row>
    <row r="59" spans="2:12">
      <c r="B59" s="119"/>
      <c r="C59" s="170"/>
      <c r="D59" s="207" t="s">
        <v>192</v>
      </c>
      <c r="E59" s="187" t="s">
        <v>193</v>
      </c>
      <c r="F59" s="32" t="s">
        <v>186</v>
      </c>
      <c r="G59" s="113">
        <v>781</v>
      </c>
      <c r="H59" s="117">
        <f t="shared" si="0"/>
        <v>0.768245838668374</v>
      </c>
      <c r="I59" s="208"/>
      <c r="J59" s="175"/>
      <c r="K59" s="27">
        <f t="shared" si="2"/>
        <v>0</v>
      </c>
      <c r="L59" s="169">
        <f t="shared" si="3"/>
        <v>0</v>
      </c>
    </row>
    <row r="60" spans="2:12">
      <c r="B60" s="119"/>
      <c r="C60" s="170"/>
      <c r="D60" s="207" t="s">
        <v>194</v>
      </c>
      <c r="E60" s="187" t="s">
        <v>195</v>
      </c>
      <c r="F60" s="32" t="s">
        <v>196</v>
      </c>
      <c r="G60" s="113">
        <v>785</v>
      </c>
      <c r="H60" s="117">
        <f t="shared" si="0"/>
        <v>0.764331210191083</v>
      </c>
      <c r="I60" s="208"/>
      <c r="J60" s="175"/>
      <c r="K60" s="27">
        <f t="shared" si="2"/>
        <v>0</v>
      </c>
      <c r="L60" s="169">
        <f t="shared" si="3"/>
        <v>0</v>
      </c>
    </row>
    <row r="61" spans="2:12">
      <c r="B61" s="119"/>
      <c r="C61" s="170"/>
      <c r="D61" s="207" t="s">
        <v>197</v>
      </c>
      <c r="E61" s="187"/>
      <c r="F61" s="32" t="s">
        <v>189</v>
      </c>
      <c r="G61" s="113">
        <v>855</v>
      </c>
      <c r="H61" s="117">
        <f t="shared" si="0"/>
        <v>0.701754385964912</v>
      </c>
      <c r="I61" s="208"/>
      <c r="J61" s="175"/>
      <c r="K61" s="27">
        <f t="shared" si="2"/>
        <v>0</v>
      </c>
      <c r="L61" s="169">
        <f t="shared" si="3"/>
        <v>0</v>
      </c>
    </row>
    <row r="62" spans="2:12">
      <c r="B62" s="119"/>
      <c r="C62" s="170"/>
      <c r="D62" s="207" t="s">
        <v>28</v>
      </c>
      <c r="E62" s="187"/>
      <c r="F62" s="32" t="s">
        <v>198</v>
      </c>
      <c r="G62" s="113">
        <v>740</v>
      </c>
      <c r="H62" s="117">
        <f t="shared" si="0"/>
        <v>0.810810810810811</v>
      </c>
      <c r="I62" s="208"/>
      <c r="J62" s="175"/>
      <c r="K62" s="27">
        <f t="shared" si="2"/>
        <v>0</v>
      </c>
      <c r="L62" s="169">
        <f t="shared" si="3"/>
        <v>0</v>
      </c>
    </row>
    <row r="63" ht="14.25" spans="2:12">
      <c r="B63" s="135"/>
      <c r="C63" s="201"/>
      <c r="D63" s="209" t="s">
        <v>199</v>
      </c>
      <c r="E63" s="203" t="s">
        <v>200</v>
      </c>
      <c r="F63" s="204" t="s">
        <v>201</v>
      </c>
      <c r="G63" s="138">
        <v>660</v>
      </c>
      <c r="H63" s="143">
        <f t="shared" si="0"/>
        <v>0.909090909090909</v>
      </c>
      <c r="I63" s="205"/>
      <c r="J63" s="175">
        <f t="shared" si="1"/>
        <v>0</v>
      </c>
      <c r="K63" s="39">
        <f t="shared" si="2"/>
        <v>0</v>
      </c>
      <c r="L63" s="206">
        <f t="shared" si="3"/>
        <v>0</v>
      </c>
    </row>
    <row r="65" spans="3:5">
      <c r="D65" s="210"/>
    </row>
    <row r="66" spans="3:5">
      <c r="C66" t="s">
        <v>32</v>
      </c>
    </row>
    <row r="67" spans="3:5">
      <c r="C67" t="s">
        <v>33</v>
      </c>
      <c r="D67" t="s">
        <v>34</v>
      </c>
    </row>
    <row r="68" spans="3:5">
      <c r="C68" t="s">
        <v>35</v>
      </c>
      <c r="D68" t="s">
        <v>36</v>
      </c>
    </row>
    <row r="69" spans="3:5">
      <c r="C69" t="s">
        <v>37</v>
      </c>
      <c r="D69" t="s">
        <v>38</v>
      </c>
    </row>
    <row r="70" spans="3:5">
      <c r="E70" s="211" t="s">
        <v>81</v>
      </c>
    </row>
    <row r="71" spans="3:5">
      <c r="C71" t="s">
        <v>39</v>
      </c>
      <c r="D71" t="s">
        <v>40</v>
      </c>
    </row>
    <row r="72" spans="3:5">
      <c r="C72" t="s">
        <v>41</v>
      </c>
      <c r="D72" t="s">
        <v>42</v>
      </c>
    </row>
    <row r="73" spans="3:5">
      <c r="C73" t="s">
        <v>43</v>
      </c>
      <c r="D73" t="s">
        <v>44</v>
      </c>
    </row>
    <row r="74" spans="3:5">
      <c r="C74" t="s">
        <v>45</v>
      </c>
      <c r="D74" t="s">
        <v>46</v>
      </c>
    </row>
    <row r="75" spans="3:5">
      <c r="C75" t="s">
        <v>47</v>
      </c>
      <c r="D75" t="s">
        <v>48</v>
      </c>
    </row>
    <row r="76" spans="3:5">
      <c r="C76" t="s">
        <v>49</v>
      </c>
      <c r="D76" t="s">
        <v>50</v>
      </c>
    </row>
    <row r="77" spans="3:5">
      <c r="C77" t="s">
        <v>51</v>
      </c>
      <c r="D77" t="s">
        <v>52</v>
      </c>
    </row>
    <row r="78" spans="3:5">
      <c r="C78" t="s">
        <v>53</v>
      </c>
      <c r="D78" t="s">
        <v>54</v>
      </c>
    </row>
    <row r="79" spans="3:5">
      <c r="C79" t="s">
        <v>55</v>
      </c>
      <c r="D79" t="s">
        <v>56</v>
      </c>
    </row>
    <row r="81" spans="4:4">
      <c r="D81" t="s">
        <v>57</v>
      </c>
    </row>
  </sheetData>
  <mergeCells count="2">
    <mergeCell ref="B2:I2"/>
    <mergeCell ref="B3:D3"/>
  </mergeCells>
  <hyperlinks>
    <hyperlink ref="E70" r:id="rId1" display="規則３０．１・・・・ラウンド・アンド・エンド「２０１７年度ＯＹＣポイントレース帆走指示書」 ９.-８）参照"/>
  </hyperlinks>
  <pageMargins left="0.78740157480315" right="0.78740157480315" top="0.51" bottom="0.64" header="0.38" footer="0.511811023622047"/>
  <pageSetup paperSize="9" scale="95" orientation="landscape" blackAndWhite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M48"/>
  <sheetViews>
    <sheetView workbookViewId="0">
      <pane ySplit="4" topLeftCell="A14" activePane="bottomLeft" state="frozen"/>
      <selection/>
      <selection pane="bottomLeft" activeCell="D32" sqref="D32"/>
    </sheetView>
  </sheetViews>
  <sheetFormatPr defaultColWidth="9" defaultRowHeight="13.5"/>
  <cols>
    <col min="1" max="1" width="1.5" customWidth="1"/>
    <col min="2" max="3" width="5.25" customWidth="1"/>
    <col min="4" max="4" width="17" customWidth="1"/>
    <col min="5" max="5" width="7.25" style="94" customWidth="1"/>
    <col min="6" max="6" width="17.75" customWidth="1"/>
    <col min="7" max="7" width="5.125" customWidth="1"/>
    <col min="8" max="8" width="4.375" style="95" customWidth="1"/>
    <col min="9" max="9" width="4.875" style="95" customWidth="1"/>
    <col min="10" max="10" width="5.25" style="95" customWidth="1"/>
    <col min="11" max="11" width="7.25" style="28" customWidth="1"/>
    <col min="12" max="12" width="7.875" style="96" customWidth="1"/>
    <col min="13" max="13" width="5.25" style="95" customWidth="1"/>
  </cols>
  <sheetData>
    <row r="2" ht="17.25" customHeight="1" spans="2:13">
      <c r="B2" s="8" t="s">
        <v>202</v>
      </c>
      <c r="C2" s="8"/>
      <c r="D2" s="8"/>
      <c r="E2" s="8"/>
      <c r="F2" s="8"/>
      <c r="G2" s="2" t="s">
        <v>59</v>
      </c>
      <c r="H2" s="2"/>
      <c r="I2" s="2"/>
      <c r="J2" s="2"/>
      <c r="K2" s="2"/>
      <c r="L2" s="2"/>
    </row>
    <row r="3" ht="21" customHeight="1" spans="2:13">
      <c r="I3" s="97"/>
      <c r="K3" s="98"/>
      <c r="L3" s="99"/>
      <c r="M3" s="100"/>
    </row>
    <row r="4" ht="14.25" spans="2:13">
      <c r="B4" s="101" t="s">
        <v>61</v>
      </c>
      <c r="C4" s="102" t="s">
        <v>6</v>
      </c>
      <c r="D4" s="101" t="s">
        <v>7</v>
      </c>
      <c r="E4" s="103" t="s">
        <v>62</v>
      </c>
      <c r="F4" s="102" t="s">
        <v>63</v>
      </c>
      <c r="G4" s="104" t="s">
        <v>64</v>
      </c>
      <c r="H4" s="105" t="s">
        <v>65</v>
      </c>
      <c r="I4" s="106" t="s">
        <v>66</v>
      </c>
      <c r="J4" s="107" t="s">
        <v>67</v>
      </c>
      <c r="K4" s="108" t="s">
        <v>68</v>
      </c>
      <c r="L4" s="109" t="s">
        <v>69</v>
      </c>
      <c r="M4" s="110" t="s">
        <v>70</v>
      </c>
    </row>
    <row r="5" spans="2:13">
      <c r="B5" s="111"/>
      <c r="C5" s="112"/>
      <c r="D5" s="112" t="str">
        <f>'ﾚｰﾃｨﾝｸﾞ計算書(TSF)'!D5</f>
        <v>凛</v>
      </c>
      <c r="E5" s="112">
        <f>'ﾚｰﾃｨﾝｸﾞ計算書(TSF)'!E5</f>
        <v>0</v>
      </c>
      <c r="F5" s="112" t="str">
        <f>'ﾚｰﾃｨﾝｸﾞ計算書(TSF)'!F5</f>
        <v>ﾊﾟｲｵﾆｱ10(30ft)</v>
      </c>
      <c r="G5" s="113">
        <f>'ﾚｰﾃｨﾝｸﾞ計算書(TSF)'!G5</f>
        <v>740</v>
      </c>
      <c r="H5" s="114">
        <v>0.07</v>
      </c>
      <c r="I5" s="115">
        <v>0</v>
      </c>
      <c r="J5" s="115">
        <v>0</v>
      </c>
      <c r="K5" s="116">
        <f t="shared" ref="K5:K34" si="0">G5+H5*G5+I5*G5+J5*G5</f>
        <v>791.8</v>
      </c>
      <c r="L5" s="117">
        <f t="shared" ref="L5:L42" si="1">600/K5</f>
        <v>0.7577671129073</v>
      </c>
      <c r="M5" s="118">
        <v>0</v>
      </c>
    </row>
    <row r="6" spans="2:13">
      <c r="B6" s="119"/>
      <c r="C6" s="112"/>
      <c r="D6" s="112" t="str">
        <f>'ﾚｰﾃｨﾝｸﾞ計算書(TSF)'!D6</f>
        <v>せいりょうパラダイス</v>
      </c>
      <c r="E6" s="112" t="str">
        <f>'ﾚｰﾃｨﾝｸﾞ計算書(TSF)'!E6</f>
        <v>855</v>
      </c>
      <c r="F6" s="112" t="str">
        <f>'ﾚｰﾃｨﾝｸﾞ計算書(TSF)'!F6</f>
        <v>sp-27ms(solid3p)</v>
      </c>
      <c r="G6" s="113">
        <f>'ﾚｰﾃｨﾝｸﾞ計算書(TSF)'!G6</f>
        <v>850</v>
      </c>
      <c r="H6" s="120">
        <v>0.07</v>
      </c>
      <c r="I6" s="121">
        <v>0.05</v>
      </c>
      <c r="J6" s="122">
        <v>0</v>
      </c>
      <c r="K6" s="116">
        <f t="shared" si="0"/>
        <v>952</v>
      </c>
      <c r="L6" s="117">
        <f t="shared" si="1"/>
        <v>0.630252100840336</v>
      </c>
      <c r="M6" s="118">
        <v>-0.06</v>
      </c>
    </row>
    <row r="7" spans="2:13">
      <c r="B7" s="119"/>
      <c r="C7" s="112"/>
      <c r="D7" s="112" t="str">
        <f>'ﾚｰﾃｨﾝｸﾞ計算書(TSF)'!D7</f>
        <v>ＩＳＥ-Ｖ</v>
      </c>
      <c r="E7" s="112" t="str">
        <f>'ﾚｰﾃｨﾝｸﾞ計算書(TSF)'!E7</f>
        <v>JST374</v>
      </c>
      <c r="F7" s="112" t="str">
        <f>'ﾚｰﾃｨﾝｸﾞ計算書(TSF)'!F7</f>
        <v>yamaha-31s LTD</v>
      </c>
      <c r="G7" s="113">
        <f>'ﾚｰﾃｨﾝｸﾞ計算書(TSF)'!G7</f>
        <v>677</v>
      </c>
      <c r="H7" s="120">
        <v>0.05</v>
      </c>
      <c r="I7" s="121">
        <v>0</v>
      </c>
      <c r="J7" s="122">
        <v>-0.02</v>
      </c>
      <c r="K7" s="116">
        <f t="shared" si="0"/>
        <v>697.31</v>
      </c>
      <c r="L7" s="117">
        <f t="shared" si="1"/>
        <v>0.860449441424904</v>
      </c>
      <c r="M7" s="118">
        <v>0.03</v>
      </c>
    </row>
    <row r="8" spans="2:13">
      <c r="B8" s="119"/>
      <c r="C8" s="112"/>
      <c r="D8" s="112" t="str">
        <f>'ﾚｰﾃｨﾝｸﾞ計算書(TSF)'!D8</f>
        <v>ZIC ZACＩＩ</v>
      </c>
      <c r="E8" s="112" t="str">
        <f>'ﾚｰﾃｨﾝｸﾞ計算書(TSF)'!E8</f>
        <v>3256</v>
      </c>
      <c r="F8" s="112" t="str">
        <f>'ﾚｰﾃｨﾝｸﾞ計算書(TSF)'!F8</f>
        <v>yokoyama-30 P:B</v>
      </c>
      <c r="G8" s="113">
        <f>'ﾚｰﾃｨﾝｸﾞ計算書(TSF)'!G8</f>
        <v>695</v>
      </c>
      <c r="H8" s="120">
        <v>0.08</v>
      </c>
      <c r="I8" s="121">
        <v>0</v>
      </c>
      <c r="J8" s="122">
        <v>-0.02</v>
      </c>
      <c r="K8" s="116">
        <f t="shared" si="0"/>
        <v>736.7</v>
      </c>
      <c r="L8" s="117">
        <f t="shared" si="1"/>
        <v>0.814442785394326</v>
      </c>
      <c r="M8" s="118">
        <v>0</v>
      </c>
    </row>
    <row r="9" spans="2:13">
      <c r="B9" s="119"/>
      <c r="C9" s="112"/>
      <c r="D9" s="112" t="str">
        <f>'ﾚｰﾃｨﾝｸﾞ計算書(TSF)'!D9</f>
        <v>ぐらんめーる</v>
      </c>
      <c r="E9" s="112" t="str">
        <f>'ﾚｰﾃｨﾝｸﾞ計算書(TSF)'!E9</f>
        <v>1993</v>
      </c>
      <c r="F9" s="112" t="str">
        <f>'ﾚｰﾃｨﾝｸﾞ計算書(TSF)'!F9</f>
        <v>st-27 P:B</v>
      </c>
      <c r="G9" s="113">
        <f>'ﾚｰﾃｨﾝｸﾞ計算書(TSF)'!G9</f>
        <v>738</v>
      </c>
      <c r="H9" s="120">
        <v>0.08</v>
      </c>
      <c r="I9" s="121">
        <v>0</v>
      </c>
      <c r="J9" s="122">
        <v>0</v>
      </c>
      <c r="K9" s="116">
        <f t="shared" si="0"/>
        <v>797.04</v>
      </c>
      <c r="L9" s="117">
        <f t="shared" si="1"/>
        <v>0.752785305630834</v>
      </c>
      <c r="M9" s="118">
        <v>0</v>
      </c>
    </row>
    <row r="10" spans="2:13">
      <c r="B10" s="119"/>
      <c r="C10" s="112"/>
      <c r="D10" s="112" t="str">
        <f>'ﾚｰﾃｨﾝｸﾞ計算書(TSF)'!D10</f>
        <v>ＳＫＹ　ＴＩＭＥ</v>
      </c>
      <c r="E10" s="112">
        <f>'ﾚｰﾃｨﾝｸﾞ計算書(TSF)'!E10</f>
        <v>0</v>
      </c>
      <c r="F10" s="112" t="str">
        <f>'ﾚｰﾃｨﾝｸﾞ計算書(TSF)'!F10</f>
        <v>SK25</v>
      </c>
      <c r="G10" s="113">
        <f>'ﾚｰﾃｨﾝｸﾞ計算書(TSF)'!G10</f>
        <v>785</v>
      </c>
      <c r="H10" s="120">
        <v>0.08</v>
      </c>
      <c r="I10" s="121">
        <v>0.05</v>
      </c>
      <c r="J10" s="122">
        <v>0</v>
      </c>
      <c r="K10" s="116">
        <f t="shared" si="0"/>
        <v>887.05</v>
      </c>
      <c r="L10" s="117">
        <f t="shared" si="1"/>
        <v>0.676399301054056</v>
      </c>
      <c r="M10" s="118">
        <v>-0.03</v>
      </c>
    </row>
    <row r="11" spans="2:13">
      <c r="B11" s="119"/>
      <c r="C11" s="112"/>
      <c r="D11" s="112" t="str">
        <f>'ﾚｰﾃｨﾝｸﾞ計算書(TSF)'!D11</f>
        <v>ミストラルV</v>
      </c>
      <c r="E11" s="112">
        <f>'ﾚｰﾃｨﾝｸﾞ計算書(TSF)'!E11</f>
        <v>0</v>
      </c>
      <c r="F11" s="112" t="s">
        <v>203</v>
      </c>
      <c r="G11" s="113">
        <f>'ﾚｰﾃｨﾝｸﾞ計算書(TSF)'!G11</f>
        <v>720</v>
      </c>
      <c r="H11" s="120">
        <v>0.05</v>
      </c>
      <c r="I11" s="121">
        <v>0.05</v>
      </c>
      <c r="J11" s="122">
        <v>0</v>
      </c>
      <c r="K11" s="116">
        <f t="shared" si="0"/>
        <v>792</v>
      </c>
      <c r="L11" s="117">
        <f t="shared" si="1"/>
        <v>0.757575757575758</v>
      </c>
      <c r="M11" s="118">
        <v>0</v>
      </c>
    </row>
    <row r="12" spans="2:13">
      <c r="B12" s="119"/>
      <c r="C12" s="112"/>
      <c r="D12" s="112">
        <f>'ﾚｰﾃｨﾝｸﾞ計算書(TSF)'!D12</f>
        <v>0</v>
      </c>
      <c r="E12" s="112">
        <f>'ﾚｰﾃｨﾝｸﾞ計算書(TSF)'!E12</f>
        <v>0</v>
      </c>
      <c r="F12" s="112">
        <f>'ﾚｰﾃｨﾝｸﾞ計算書(TSF)'!F12</f>
        <v>0</v>
      </c>
      <c r="G12" s="113">
        <f>'ﾚｰﾃｨﾝｸﾞ計算書(TSF)'!G12</f>
        <v>0</v>
      </c>
      <c r="H12" s="120">
        <v>0</v>
      </c>
      <c r="I12" s="121">
        <v>0</v>
      </c>
      <c r="J12" s="122">
        <v>0</v>
      </c>
      <c r="K12" s="116">
        <f t="shared" si="0"/>
        <v>0</v>
      </c>
      <c r="L12" s="117" t="e">
        <f t="shared" si="1"/>
        <v>#DIV/0!</v>
      </c>
      <c r="M12" s="118">
        <v>0</v>
      </c>
    </row>
    <row r="13" spans="2:13">
      <c r="B13" s="119"/>
      <c r="C13" s="112"/>
      <c r="D13" s="112" t="str">
        <f>'ﾚｰﾃｨﾝｸﾞ計算書(TSF)'!D13</f>
        <v>ＱＵＥＲＩＤＡ-ＺＥＲＯ</v>
      </c>
      <c r="E13" s="112" t="str">
        <f>'ﾚｰﾃｨﾝｸﾞ計算書(TSF)'!E13</f>
        <v>Q-0</v>
      </c>
      <c r="F13" s="112" t="str">
        <f>'ﾚｰﾃｨﾝｸﾞ計算書(TSF)'!F13</f>
        <v>Yamaha31ex</v>
      </c>
      <c r="G13" s="113">
        <f>'ﾚｰﾃｨﾝｸﾞ計算書(TSF)'!G13</f>
        <v>720</v>
      </c>
      <c r="H13" s="120">
        <v>0.06</v>
      </c>
      <c r="I13" s="121">
        <v>0</v>
      </c>
      <c r="J13" s="122">
        <v>0</v>
      </c>
      <c r="K13" s="116">
        <f t="shared" si="0"/>
        <v>763.2</v>
      </c>
      <c r="L13" s="117">
        <f t="shared" si="1"/>
        <v>0.786163522012579</v>
      </c>
      <c r="M13" s="118">
        <v>-0.03</v>
      </c>
    </row>
    <row r="14" spans="2:13">
      <c r="B14" s="119"/>
      <c r="C14" s="112"/>
      <c r="D14" s="112" t="str">
        <f>'ﾚｰﾃｨﾝｸﾞ計算書(TSF)'!D14</f>
        <v>Ｏｎｌｙ-Ｙｏｕ２</v>
      </c>
      <c r="E14" s="112" t="str">
        <f>'ﾚｰﾃｨﾝｸﾞ計算書(TSF)'!E14</f>
        <v>3568</v>
      </c>
      <c r="F14" s="112" t="str">
        <f>'ﾚｰﾃｨﾝｸﾞ計算書(TSF)'!F14</f>
        <v>yamaha-30cII sh</v>
      </c>
      <c r="G14" s="113">
        <f>'ﾚｰﾃｨﾝｸﾞ計算書(TSF)'!G14</f>
        <v>725</v>
      </c>
      <c r="H14" s="120">
        <v>0.07</v>
      </c>
      <c r="I14" s="121">
        <v>0</v>
      </c>
      <c r="J14" s="122">
        <v>0</v>
      </c>
      <c r="K14" s="116">
        <f t="shared" si="0"/>
        <v>775.75</v>
      </c>
      <c r="L14" s="117">
        <f t="shared" si="1"/>
        <v>0.773445053174347</v>
      </c>
      <c r="M14" s="118">
        <v>0</v>
      </c>
    </row>
    <row r="15" spans="2:13">
      <c r="B15" s="119"/>
      <c r="C15" s="112"/>
      <c r="D15" s="112" t="str">
        <f>'ﾚｰﾃｨﾝｸﾞ計算書(TSF)'!D15</f>
        <v>ＢＲＯＷＮ　ＳＵＧＡＲⅡ</v>
      </c>
      <c r="E15" s="112" t="str">
        <f>'ﾚｰﾃｨﾝｸﾞ計算書(TSF)'!E15</f>
        <v>6484</v>
      </c>
      <c r="F15" s="112" t="str">
        <f>'ﾚｰﾃｨﾝｸﾞ計算書(TSF)'!F15</f>
        <v>yokoyama29</v>
      </c>
      <c r="G15" s="113">
        <f>'ﾚｰﾃｨﾝｸﾞ計算書(TSF)'!G15</f>
        <v>720</v>
      </c>
      <c r="H15" s="120">
        <v>0.06</v>
      </c>
      <c r="I15" s="121">
        <v>0</v>
      </c>
      <c r="J15" s="122">
        <v>0</v>
      </c>
      <c r="K15" s="116">
        <f t="shared" si="0"/>
        <v>763.2</v>
      </c>
      <c r="L15" s="117">
        <f t="shared" si="1"/>
        <v>0.786163522012579</v>
      </c>
      <c r="M15" s="118">
        <v>0</v>
      </c>
    </row>
    <row r="16" spans="2:13">
      <c r="B16" s="119"/>
      <c r="C16" s="112"/>
      <c r="D16" s="112" t="str">
        <f>'ﾚｰﾃｨﾝｸﾞ計算書(TSF)'!D16</f>
        <v>Ｐｅｒｋｙ　Ｐｅｔｅｒ</v>
      </c>
      <c r="E16" s="112">
        <f>'ﾚｰﾃｨﾝｸﾞ計算書(TSF)'!E16</f>
        <v>0</v>
      </c>
      <c r="F16" s="112" t="str">
        <f>'ﾚｰﾃｨﾝｸﾞ計算書(TSF)'!F16</f>
        <v>dp-33c</v>
      </c>
      <c r="G16" s="113">
        <f>'ﾚｰﾃｨﾝｸﾞ計算書(TSF)'!G16</f>
        <v>695</v>
      </c>
      <c r="H16" s="120">
        <v>0.08</v>
      </c>
      <c r="I16" s="121">
        <v>0</v>
      </c>
      <c r="J16" s="122">
        <v>0</v>
      </c>
      <c r="K16" s="116">
        <f t="shared" si="0"/>
        <v>750.6</v>
      </c>
      <c r="L16" s="117">
        <f t="shared" si="1"/>
        <v>0.799360511590727</v>
      </c>
      <c r="M16" s="118">
        <v>0</v>
      </c>
    </row>
    <row r="17" spans="2:13">
      <c r="B17" s="119"/>
      <c r="C17" s="112"/>
      <c r="D17" s="112" t="str">
        <f>'ﾚｰﾃｨﾝｸﾞ計算書(TSF)'!D17</f>
        <v>ＭＩＳＴＲＡＬ Ⅳ</v>
      </c>
      <c r="E17" s="112" t="str">
        <f>'ﾚｰﾃｨﾝｸﾞ計算書(TSF)'!E17</f>
        <v>2321</v>
      </c>
      <c r="F17" s="112" t="str">
        <f>'ﾚｰﾃｨﾝｸﾞ計算書(TSF)'!F17</f>
        <v>yamaha-31s</v>
      </c>
      <c r="G17" s="113">
        <f>'ﾚｰﾃｨﾝｸﾞ計算書(TSF)'!G17</f>
        <v>677</v>
      </c>
      <c r="H17" s="123">
        <v>0.06</v>
      </c>
      <c r="I17" s="121">
        <v>0</v>
      </c>
      <c r="J17" s="122">
        <v>-0.02</v>
      </c>
      <c r="K17" s="116">
        <f t="shared" si="0"/>
        <v>704.08</v>
      </c>
      <c r="L17" s="117">
        <f t="shared" si="1"/>
        <v>0.852175889103511</v>
      </c>
      <c r="M17" s="118">
        <v>0.03</v>
      </c>
    </row>
    <row r="18" spans="2:13">
      <c r="B18" s="119"/>
      <c r="C18" s="112"/>
      <c r="D18" s="112">
        <f>'ﾚｰﾃｨﾝｸﾞ計算書(TSF)'!D18</f>
        <v>0</v>
      </c>
      <c r="E18" s="112">
        <f>'ﾚｰﾃｨﾝｸﾞ計算書(TSF)'!E18</f>
        <v>0</v>
      </c>
      <c r="F18" s="112">
        <f>'ﾚｰﾃｨﾝｸﾞ計算書(TSF)'!F18</f>
        <v>0</v>
      </c>
      <c r="G18" s="113">
        <f>'ﾚｰﾃｨﾝｸﾞ計算書(TSF)'!G18</f>
        <v>0</v>
      </c>
      <c r="H18" s="120">
        <v>0</v>
      </c>
      <c r="I18" s="121">
        <v>0</v>
      </c>
      <c r="J18" s="122">
        <v>0</v>
      </c>
      <c r="K18" s="116">
        <f t="shared" si="0"/>
        <v>0</v>
      </c>
      <c r="L18" s="117" t="e">
        <f t="shared" si="1"/>
        <v>#DIV/0!</v>
      </c>
      <c r="M18" s="118">
        <v>0</v>
      </c>
    </row>
    <row r="19" spans="2:13">
      <c r="B19" s="119"/>
      <c r="C19" s="112"/>
      <c r="D19" s="112">
        <f>'ﾚｰﾃｨﾝｸﾞ計算書(TSF)'!D19</f>
        <v>0</v>
      </c>
      <c r="E19" s="112">
        <f>'ﾚｰﾃｨﾝｸﾞ計算書(TSF)'!E19</f>
        <v>0</v>
      </c>
      <c r="F19" s="112">
        <f>'ﾚｰﾃｨﾝｸﾞ計算書(TSF)'!F19</f>
        <v>0</v>
      </c>
      <c r="G19" s="113">
        <f>'ﾚｰﾃｨﾝｸﾞ計算書(TSF)'!G19</f>
        <v>0</v>
      </c>
      <c r="H19" s="120">
        <v>0</v>
      </c>
      <c r="I19" s="121">
        <v>0</v>
      </c>
      <c r="J19" s="122">
        <v>0</v>
      </c>
      <c r="K19" s="116">
        <f t="shared" si="0"/>
        <v>0</v>
      </c>
      <c r="L19" s="117" t="e">
        <f t="shared" si="1"/>
        <v>#DIV/0!</v>
      </c>
      <c r="M19" s="118">
        <v>0</v>
      </c>
    </row>
    <row r="20" spans="2:13">
      <c r="B20" s="119"/>
      <c r="C20" s="112"/>
      <c r="D20" s="112" t="str">
        <f>'ﾚｰﾃｨﾝｸﾞ計算書(TSF)'!D20</f>
        <v>白砂</v>
      </c>
      <c r="E20" s="112"/>
      <c r="F20" s="112" t="s">
        <v>115</v>
      </c>
      <c r="G20" s="113">
        <f>'ﾚｰﾃｨﾝｸﾞ計算書(TSF)'!G20</f>
        <v>633</v>
      </c>
      <c r="H20" s="120">
        <v>0.02</v>
      </c>
      <c r="I20" s="121">
        <v>0</v>
      </c>
      <c r="J20" s="122">
        <v>-0.02</v>
      </c>
      <c r="K20" s="116">
        <f t="shared" si="0"/>
        <v>633</v>
      </c>
      <c r="L20" s="117">
        <f t="shared" si="1"/>
        <v>0.947867298578199</v>
      </c>
      <c r="M20" s="118">
        <v>0.03</v>
      </c>
    </row>
    <row r="21" spans="2:13">
      <c r="B21" s="119"/>
      <c r="C21" s="112"/>
      <c r="D21" s="112" t="str">
        <f>'ﾚｰﾃｨﾝｸﾞ計算書(TSF)'!D21</f>
        <v>ひねもすＩＶ</v>
      </c>
      <c r="E21" s="112" t="str">
        <f>'ﾚｰﾃｨﾝｸﾞ計算書(TSF)'!E21</f>
        <v>4983</v>
      </c>
      <c r="F21" s="112" t="str">
        <f>'ﾚｰﾃｨﾝｸﾞ計算書(TSF)'!F21</f>
        <v>J-35s</v>
      </c>
      <c r="G21" s="113">
        <f>'ﾚｰﾃｨﾝｸﾞ計算書(TSF)'!G21</f>
        <v>643</v>
      </c>
      <c r="H21" s="120">
        <v>0.06</v>
      </c>
      <c r="I21" s="121">
        <v>0</v>
      </c>
      <c r="J21" s="122">
        <v>0</v>
      </c>
      <c r="K21" s="116">
        <f t="shared" si="0"/>
        <v>681.58</v>
      </c>
      <c r="L21" s="117">
        <f t="shared" si="1"/>
        <v>0.880307520760586</v>
      </c>
      <c r="M21" s="118">
        <v>0.03</v>
      </c>
    </row>
    <row r="22" spans="2:13">
      <c r="B22" s="119"/>
      <c r="C22" s="112"/>
      <c r="D22" s="112" t="str">
        <f>'ﾚｰﾃｨﾝｸﾞ計算書(TSF)'!D22</f>
        <v>ＣＡＲＥＳＳ-２</v>
      </c>
      <c r="E22" s="112" t="str">
        <f>'ﾚｰﾃｨﾝｸﾞ計算書(TSF)'!E22</f>
        <v>1515</v>
      </c>
      <c r="F22" s="112" t="str">
        <f>'ﾚｰﾃｨﾝｸﾞ計算書(TSF)'!F22</f>
        <v>yamaha-31s</v>
      </c>
      <c r="G22" s="113">
        <f>'ﾚｰﾃｨﾝｸﾞ計算書(TSF)'!G22</f>
        <v>677</v>
      </c>
      <c r="H22" s="120">
        <v>0.06</v>
      </c>
      <c r="I22" s="121">
        <v>0</v>
      </c>
      <c r="J22" s="122">
        <v>-0.02</v>
      </c>
      <c r="K22" s="116">
        <f t="shared" si="0"/>
        <v>704.08</v>
      </c>
      <c r="L22" s="117">
        <f t="shared" si="1"/>
        <v>0.852175889103511</v>
      </c>
      <c r="M22" s="118">
        <v>0.03</v>
      </c>
    </row>
    <row r="23" spans="2:13">
      <c r="B23" s="119"/>
      <c r="C23" s="112"/>
      <c r="D23" s="112" t="str">
        <f>'ﾚｰﾃｨﾝｸﾞ計算書(TSF)'!D23</f>
        <v>ＱＵＥＲＩＤＡ</v>
      </c>
      <c r="E23" s="112" t="str">
        <f>'ﾚｰﾃｨﾝｸﾞ計算書(TSF)'!E23</f>
        <v>210</v>
      </c>
      <c r="F23" s="112" t="str">
        <f>'ﾚｰﾃｨﾝｸﾞ計算書(TSF)'!F23</f>
        <v>fre-31</v>
      </c>
      <c r="G23" s="113">
        <f>'ﾚｰﾃｨﾝｸﾞ計算書(TSF)'!G23</f>
        <v>663</v>
      </c>
      <c r="H23" s="124">
        <v>0.05</v>
      </c>
      <c r="I23" s="121">
        <v>0</v>
      </c>
      <c r="J23" s="122">
        <v>-0.02</v>
      </c>
      <c r="K23" s="116">
        <f t="shared" si="0"/>
        <v>682.89</v>
      </c>
      <c r="L23" s="117">
        <f t="shared" si="1"/>
        <v>0.878618811228748</v>
      </c>
      <c r="M23" s="118">
        <v>0.03</v>
      </c>
    </row>
    <row r="24" spans="2:13">
      <c r="B24" s="119"/>
      <c r="C24" s="112"/>
      <c r="D24" s="112" t="str">
        <f>'ﾚｰﾃｨﾝｸﾞ計算書(TSF)'!D24</f>
        <v>センスオブワンダー</v>
      </c>
      <c r="E24" s="112">
        <f>'ﾚｰﾃｨﾝｸﾞ計算書(TSF)'!E24</f>
        <v>0</v>
      </c>
      <c r="F24" s="112" t="str">
        <f>'ﾚｰﾃｨﾝｸﾞ計算書(TSF)'!F24</f>
        <v>yokoyama28</v>
      </c>
      <c r="G24" s="113">
        <f>'ﾚｰﾃｨﾝｸﾞ計算書(TSF)'!G24</f>
        <v>725</v>
      </c>
      <c r="H24" s="123">
        <v>0.06</v>
      </c>
      <c r="I24" s="121">
        <v>0</v>
      </c>
      <c r="J24" s="122">
        <v>0</v>
      </c>
      <c r="K24" s="116">
        <f t="shared" si="0"/>
        <v>768.5</v>
      </c>
      <c r="L24" s="117">
        <f t="shared" si="1"/>
        <v>0.780741704619388</v>
      </c>
      <c r="M24" s="118">
        <v>0</v>
      </c>
    </row>
    <row r="25" spans="2:13">
      <c r="B25" s="119"/>
      <c r="C25" s="112"/>
      <c r="D25" s="112" t="str">
        <f>'ﾚｰﾃｨﾝｸﾞ計算書(TSF)'!D25</f>
        <v>MOANA</v>
      </c>
      <c r="E25" s="112"/>
      <c r="F25" s="112" t="s">
        <v>204</v>
      </c>
      <c r="G25" s="113">
        <f>'ﾚｰﾃｨﾝｸﾞ計算書(TSF)'!G25</f>
        <v>680</v>
      </c>
      <c r="H25" s="120">
        <v>0.06</v>
      </c>
      <c r="I25" s="121">
        <v>0.03</v>
      </c>
      <c r="J25" s="122">
        <v>0</v>
      </c>
      <c r="K25" s="116">
        <f t="shared" si="0"/>
        <v>741.2</v>
      </c>
      <c r="L25" s="117">
        <f t="shared" si="1"/>
        <v>0.809498111171074</v>
      </c>
      <c r="M25" s="118">
        <v>-0.03</v>
      </c>
    </row>
    <row r="26" spans="2:13">
      <c r="B26" s="119"/>
      <c r="C26" s="112"/>
      <c r="D26" s="112" t="str">
        <f>'ﾚｰﾃｨﾝｸﾞ計算書(TSF)'!D26</f>
        <v>ＭＹＭＹ</v>
      </c>
      <c r="E26" s="112">
        <f>'ﾚｰﾃｨﾝｸﾞ計算書(TSF)'!E26</f>
        <v>0</v>
      </c>
      <c r="F26" s="112" t="str">
        <f>'ﾚｰﾃｨﾝｸﾞ計算書(TSF)'!F26</f>
        <v>yamaha-26c(solid2p)</v>
      </c>
      <c r="G26" s="113">
        <f>'ﾚｰﾃｨﾝｸﾞ計算書(TSF)'!G26</f>
        <v>780</v>
      </c>
      <c r="H26" s="124">
        <v>0.06</v>
      </c>
      <c r="I26" s="121">
        <v>0.03</v>
      </c>
      <c r="J26" s="122">
        <v>0</v>
      </c>
      <c r="K26" s="116">
        <f t="shared" si="0"/>
        <v>850.2</v>
      </c>
      <c r="L26" s="117">
        <f t="shared" si="1"/>
        <v>0.705716302046577</v>
      </c>
      <c r="M26" s="118">
        <v>-0.03</v>
      </c>
    </row>
    <row r="27" spans="2:13">
      <c r="B27" s="119"/>
      <c r="C27" s="112"/>
      <c r="D27" s="112" t="str">
        <f>'ﾚｰﾃｨﾝｸﾞ計算書(TSF)'!D27</f>
        <v>コロ助</v>
      </c>
      <c r="E27" s="112">
        <f>'ﾚｰﾃｨﾝｸﾞ計算書(TSF)'!E27</f>
        <v>0</v>
      </c>
      <c r="F27" s="112" t="str">
        <f>'ﾚｰﾃｨﾝｸﾞ計算書(TSF)'!F27</f>
        <v>Cataｌina30</v>
      </c>
      <c r="G27" s="113">
        <f>'ﾚｰﾃｨﾝｸﾞ計算書(TSF)'!G27</f>
        <v>780</v>
      </c>
      <c r="H27" s="124">
        <v>0.07</v>
      </c>
      <c r="I27" s="121">
        <v>0.05</v>
      </c>
      <c r="J27" s="122">
        <v>0</v>
      </c>
      <c r="K27" s="116">
        <f t="shared" si="0"/>
        <v>873.6</v>
      </c>
      <c r="L27" s="117">
        <f t="shared" si="1"/>
        <v>0.686813186813187</v>
      </c>
      <c r="M27" s="118">
        <v>0</v>
      </c>
    </row>
    <row r="28" spans="2:13">
      <c r="B28" s="119"/>
      <c r="C28" s="112"/>
      <c r="D28" s="112" t="str">
        <f>'ﾚｰﾃｨﾝｸﾞ計算書(TSF)'!D28</f>
        <v>Salute</v>
      </c>
      <c r="E28" s="112" t="str">
        <f>'ﾚｰﾃｨﾝｸﾞ計算書(TSF)'!E28</f>
        <v>JST314</v>
      </c>
      <c r="F28" s="112" t="str">
        <f>'ﾚｰﾃｨﾝｸﾞ計算書(TSF)'!F28</f>
        <v>joylack26 P:B</v>
      </c>
      <c r="G28" s="113">
        <f>'ﾚｰﾃｨﾝｸﾞ計算書(TSF)'!G28</f>
        <v>740</v>
      </c>
      <c r="H28" s="120">
        <v>0.08</v>
      </c>
      <c r="I28" s="121">
        <v>0</v>
      </c>
      <c r="J28" s="122">
        <v>0</v>
      </c>
      <c r="K28" s="116">
        <f t="shared" si="0"/>
        <v>799.2</v>
      </c>
      <c r="L28" s="117">
        <f t="shared" si="1"/>
        <v>0.750750750750751</v>
      </c>
      <c r="M28" s="118">
        <v>0</v>
      </c>
    </row>
    <row r="29" spans="2:13">
      <c r="B29" s="119"/>
      <c r="C29" s="112"/>
      <c r="D29" s="112" t="str">
        <f>'ﾚｰﾃｨﾝｸﾞ計算書(TSF)'!D29</f>
        <v>雲</v>
      </c>
      <c r="E29" s="112">
        <f>'ﾚｰﾃｨﾝｸﾞ計算書(TSF)'!E29</f>
        <v>0</v>
      </c>
      <c r="F29" s="112" t="str">
        <f>'ﾚｰﾃｨﾝｸﾞ計算書(TSF)'!F29</f>
        <v>dp-26(solid2p)</v>
      </c>
      <c r="G29" s="113">
        <f>'ﾚｰﾃｨﾝｸﾞ計算書(TSF)'!G29</f>
        <v>780</v>
      </c>
      <c r="H29" s="120">
        <v>0</v>
      </c>
      <c r="I29" s="121">
        <v>0.03</v>
      </c>
      <c r="J29" s="122">
        <v>0</v>
      </c>
      <c r="K29" s="116">
        <f t="shared" si="0"/>
        <v>803.4</v>
      </c>
      <c r="L29" s="117">
        <f t="shared" si="1"/>
        <v>0.746825989544436</v>
      </c>
      <c r="M29" s="118">
        <v>0</v>
      </c>
    </row>
    <row r="30" spans="2:13">
      <c r="B30" s="119"/>
      <c r="C30" s="112"/>
      <c r="D30" s="112" t="str">
        <f>'ﾚｰﾃｨﾝｸﾞ計算書(TSF)'!D30</f>
        <v>シャチ二世</v>
      </c>
      <c r="E30" s="112" t="str">
        <f>'ﾚｰﾃｨﾝｸﾞ計算書(TSF)'!E30</f>
        <v>1859</v>
      </c>
      <c r="F30" s="112" t="str">
        <f>'ﾚｰﾃｨﾝｸﾞ計算書(TSF)'!F30</f>
        <v>canal-30(solid3p)</v>
      </c>
      <c r="G30" s="113">
        <f>'ﾚｰﾃｨﾝｸﾞ計算書(TSF)'!G30</f>
        <v>780</v>
      </c>
      <c r="H30" s="120">
        <v>0.09</v>
      </c>
      <c r="I30" s="121">
        <v>0.05</v>
      </c>
      <c r="J30" s="122">
        <v>0</v>
      </c>
      <c r="K30" s="116">
        <f t="shared" si="0"/>
        <v>889.2</v>
      </c>
      <c r="L30" s="117">
        <f t="shared" si="1"/>
        <v>0.674763832658569</v>
      </c>
      <c r="M30" s="118">
        <v>-0.03</v>
      </c>
    </row>
    <row r="31" spans="2:13">
      <c r="B31" s="119"/>
      <c r="C31" s="112"/>
      <c r="D31" s="112" t="str">
        <f>'ﾚｰﾃｨﾝｸﾞ計算書(TSF)'!D31</f>
        <v>志摩</v>
      </c>
      <c r="E31" s="112">
        <f>'ﾚｰﾃｨﾝｸﾞ計算書(TSF)'!E31</f>
        <v>1129</v>
      </c>
      <c r="F31" s="112" t="str">
        <f>'ﾚｰﾃｨﾝｸﾞ計算書(TSF)'!F31</f>
        <v>Arpege30</v>
      </c>
      <c r="G31" s="113">
        <f>'ﾚｰﾃｨﾝｸﾞ計算書(TSF)'!G31</f>
        <v>740</v>
      </c>
      <c r="H31" s="124">
        <v>0.1</v>
      </c>
      <c r="I31" s="121">
        <v>0</v>
      </c>
      <c r="J31" s="122">
        <v>0</v>
      </c>
      <c r="K31" s="116">
        <f t="shared" si="0"/>
        <v>814</v>
      </c>
      <c r="L31" s="117">
        <f t="shared" si="1"/>
        <v>0.737100737100737</v>
      </c>
      <c r="M31" s="118">
        <v>0</v>
      </c>
    </row>
    <row r="32" spans="2:13">
      <c r="B32" s="119"/>
      <c r="C32" s="112"/>
      <c r="D32" s="112" t="str">
        <f>'ﾚｰﾃｨﾝｸﾞ計算書(TSF)'!D32</f>
        <v>ＦＯＲＴＥ</v>
      </c>
      <c r="E32" s="112" t="str">
        <f>'ﾚｰﾃｨﾝｸﾞ計算書(TSF)'!E32</f>
        <v>4167</v>
      </c>
      <c r="F32" s="112" t="str">
        <f>'ﾚｰﾃｨﾝｸﾞ計算書(TSF)'!F32</f>
        <v>yokoyama-30sr P:B</v>
      </c>
      <c r="G32" s="113">
        <f>'ﾚｰﾃｨﾝｸﾞ計算書(TSF)'!G32</f>
        <v>677</v>
      </c>
      <c r="H32" s="124">
        <v>0.07</v>
      </c>
      <c r="I32" s="121">
        <v>0</v>
      </c>
      <c r="J32" s="122">
        <v>-0.02</v>
      </c>
      <c r="K32" s="116">
        <f t="shared" si="0"/>
        <v>710.85</v>
      </c>
      <c r="L32" s="117">
        <f t="shared" si="1"/>
        <v>0.844059928254906</v>
      </c>
      <c r="M32" s="118">
        <v>0.03</v>
      </c>
    </row>
    <row r="33" spans="2:13">
      <c r="B33" s="119"/>
      <c r="C33" s="112"/>
      <c r="D33" s="112" t="str">
        <f>'ﾚｰﾃｨﾝｸﾞ計算書(TSF)'!D33</f>
        <v>ＣｏｏＣｏｏ　Ｓｉｘ</v>
      </c>
      <c r="E33" s="112" t="str">
        <f>'ﾚｰﾃｨﾝｸﾞ計算書(TSF)'!E33</f>
        <v>6363</v>
      </c>
      <c r="F33" s="112" t="str">
        <f>'ﾚｰﾃｨﾝｸﾞ計算書(TSF)'!F33</f>
        <v>Dehler36SQ</v>
      </c>
      <c r="G33" s="113">
        <f>'ﾚｰﾃｨﾝｸﾞ計算書(TSF)'!G33</f>
        <v>640</v>
      </c>
      <c r="H33" s="120">
        <v>0.03</v>
      </c>
      <c r="I33" s="121">
        <v>0</v>
      </c>
      <c r="J33" s="122">
        <v>-0.02</v>
      </c>
      <c r="K33" s="116">
        <f t="shared" si="0"/>
        <v>646.4</v>
      </c>
      <c r="L33" s="117">
        <f t="shared" si="1"/>
        <v>0.928217821782178</v>
      </c>
      <c r="M33" s="118">
        <v>0.03</v>
      </c>
    </row>
    <row r="34" spans="2:13">
      <c r="B34" s="119"/>
      <c r="C34" s="112"/>
      <c r="D34" s="112" t="str">
        <f>'ﾚｰﾃｨﾝｸﾞ計算書(TSF)'!D34</f>
        <v>ＨＩＢＩＳＣＵＳ-Ⅲ</v>
      </c>
      <c r="E34" s="112" t="str">
        <f>'ﾚｰﾃｨﾝｸﾞ計算書(TSF)'!E34</f>
        <v>2762</v>
      </c>
      <c r="F34" s="112" t="str">
        <f>'ﾚｰﾃｨﾝｸﾞ計算書(TSF)'!F34</f>
        <v>swing-34</v>
      </c>
      <c r="G34" s="113">
        <f>'ﾚｰﾃｨﾝｸﾞ計算書(TSF)'!G34</f>
        <v>658</v>
      </c>
      <c r="H34" s="120">
        <v>0.06</v>
      </c>
      <c r="I34" s="121">
        <v>0</v>
      </c>
      <c r="J34" s="122">
        <v>-0.02</v>
      </c>
      <c r="K34" s="116">
        <f t="shared" si="0"/>
        <v>684.32</v>
      </c>
      <c r="L34" s="117">
        <f t="shared" si="1"/>
        <v>0.876782791676409</v>
      </c>
      <c r="M34" s="118">
        <v>0.03</v>
      </c>
    </row>
    <row r="35" spans="2:13">
      <c r="B35" s="119"/>
      <c r="C35" s="112"/>
      <c r="D35" s="112" t="str">
        <f>'ﾚｰﾃｨﾝｸﾞ計算書(TSF)'!D35</f>
        <v>蓮真</v>
      </c>
      <c r="E35" s="112">
        <f>'ﾚｰﾃｨﾝｸﾞ計算書(TSF)'!E35</f>
        <v>0</v>
      </c>
      <c r="F35" s="112" t="str">
        <f>'ﾚｰﾃｨﾝｸﾞ計算書(TSF)'!F35</f>
        <v>ｽｲﾝｸﾞ34</v>
      </c>
      <c r="G35" s="113">
        <f>'ﾚｰﾃｨﾝｸﾞ計算書(TSF)'!G35</f>
        <v>658</v>
      </c>
      <c r="H35" s="120">
        <v>0.06</v>
      </c>
      <c r="I35" s="121">
        <v>0</v>
      </c>
      <c r="J35" s="122">
        <v>0</v>
      </c>
      <c r="K35" s="116">
        <f t="shared" ref="K35:K43" si="2">G35+H35*G35+I35*G35+J35*G35</f>
        <v>697.48</v>
      </c>
      <c r="L35" s="117">
        <f t="shared" si="1"/>
        <v>0.860239720135344</v>
      </c>
      <c r="M35" s="125">
        <v>0.03</v>
      </c>
    </row>
    <row r="36" spans="2:13">
      <c r="B36" s="126"/>
      <c r="C36" s="112"/>
      <c r="D36" s="112" t="str">
        <f>'ﾚｰﾃｨﾝｸﾞ計算書(TSF)'!D36</f>
        <v>Hokule’a</v>
      </c>
      <c r="E36" s="112">
        <f>'ﾚｰﾃｨﾝｸﾞ計算書(TSF)'!E36</f>
        <v>0</v>
      </c>
      <c r="F36" s="112" t="str">
        <f>'ﾚｰﾃｨﾝｸﾞ計算書(TSF)'!F36</f>
        <v>Hunter29.5</v>
      </c>
      <c r="G36" s="113">
        <f>'ﾚｰﾃｨﾝｸﾞ計算書(TSF)'!G36</f>
        <v>720</v>
      </c>
      <c r="H36" s="127">
        <v>0.06</v>
      </c>
      <c r="I36" s="128">
        <v>0</v>
      </c>
      <c r="J36" s="122">
        <v>0</v>
      </c>
      <c r="K36" s="116">
        <f t="shared" si="2"/>
        <v>763.2</v>
      </c>
      <c r="L36" s="117">
        <f t="shared" si="1"/>
        <v>0.786163522012579</v>
      </c>
      <c r="M36" s="118">
        <v>0</v>
      </c>
    </row>
    <row r="37" spans="2:13">
      <c r="B37" s="119"/>
      <c r="C37" s="112"/>
      <c r="D37" s="112" t="str">
        <f>'ﾚｰﾃｨﾝｸﾞ計算書(TSF)'!D37</f>
        <v>美州</v>
      </c>
      <c r="E37" s="112" t="str">
        <f>'ﾚｰﾃｨﾝｸﾞ計算書(TSF)'!E37</f>
        <v>1987</v>
      </c>
      <c r="F37" s="112" t="str">
        <f>'ﾚｰﾃｨﾝｸﾞ計算書(TSF)'!F37</f>
        <v>nis-30(sold3p)</v>
      </c>
      <c r="G37" s="113">
        <f>'ﾚｰﾃｨﾝｸﾞ計算書(TSF)'!G37</f>
        <v>715</v>
      </c>
      <c r="H37" s="129">
        <v>0.07</v>
      </c>
      <c r="I37" s="121">
        <v>0.05</v>
      </c>
      <c r="J37" s="122">
        <v>0</v>
      </c>
      <c r="K37" s="116">
        <f t="shared" si="2"/>
        <v>800.8</v>
      </c>
      <c r="L37" s="117">
        <f t="shared" si="1"/>
        <v>0.749250749250749</v>
      </c>
      <c r="M37" s="118">
        <v>0</v>
      </c>
    </row>
    <row r="38" spans="2:13">
      <c r="B38" s="119"/>
      <c r="C38" s="112"/>
      <c r="D38" s="112" t="str">
        <f>'ﾚｰﾃｨﾝｸﾞ計算書(TSF)'!D38</f>
        <v>南遙</v>
      </c>
      <c r="E38" s="112">
        <f>'ﾚｰﾃｨﾝｸﾞ計算書(TSF)'!E38</f>
        <v>0</v>
      </c>
      <c r="F38" s="112" t="str">
        <f>'ﾚｰﾃｨﾝｸﾞ計算書(TSF)'!F38</f>
        <v>Yamaha31ex</v>
      </c>
      <c r="G38" s="113">
        <f>'ﾚｰﾃｨﾝｸﾞ計算書(TSF)'!G38</f>
        <v>720</v>
      </c>
      <c r="H38" s="129">
        <v>0.06</v>
      </c>
      <c r="I38" s="128">
        <v>0</v>
      </c>
      <c r="J38" s="122">
        <v>0</v>
      </c>
      <c r="K38" s="116">
        <f t="shared" si="2"/>
        <v>763.2</v>
      </c>
      <c r="L38" s="117">
        <f t="shared" si="1"/>
        <v>0.786163522012579</v>
      </c>
      <c r="M38" s="118">
        <v>0</v>
      </c>
    </row>
    <row r="39" spans="2:13">
      <c r="B39" s="119"/>
      <c r="C39" s="112"/>
      <c r="D39" s="112" t="str">
        <f>'ﾚｰﾃｨﾝｸﾞ計算書(TSF)'!D39</f>
        <v>ハーケン</v>
      </c>
      <c r="E39" s="112">
        <f>'ﾚｰﾃｨﾝｸﾞ計算書(TSF)'!E39</f>
        <v>0</v>
      </c>
      <c r="F39" s="112" t="str">
        <f>'ﾚｰﾃｨﾝｸﾞ計算書(TSF)'!F39</f>
        <v>Yamaha31ex</v>
      </c>
      <c r="G39" s="113">
        <f>'ﾚｰﾃｨﾝｸﾞ計算書(TSF)'!G39</f>
        <v>720</v>
      </c>
      <c r="H39" s="129">
        <v>0.06</v>
      </c>
      <c r="I39" s="128">
        <v>0</v>
      </c>
      <c r="J39" s="122">
        <v>0</v>
      </c>
      <c r="K39" s="116">
        <f t="shared" si="2"/>
        <v>763.2</v>
      </c>
      <c r="L39" s="117">
        <f t="shared" si="1"/>
        <v>0.786163522012579</v>
      </c>
      <c r="M39" s="118">
        <v>0</v>
      </c>
    </row>
    <row r="40" spans="2:13">
      <c r="B40" s="119"/>
      <c r="C40" s="112"/>
      <c r="D40" s="112" t="str">
        <f>'ﾚｰﾃｨﾝｸﾞ計算書(TSF)'!D40</f>
        <v>まんぼう</v>
      </c>
      <c r="E40" s="112">
        <f>'ﾚｰﾃｨﾝｸﾞ計算書(TSF)'!E40</f>
        <v>0</v>
      </c>
      <c r="F40" s="112" t="str">
        <f>'ﾚｰﾃｨﾝｸﾞ計算書(TSF)'!F40</f>
        <v>Okazaki32</v>
      </c>
      <c r="G40" s="113">
        <f>'ﾚｰﾃｨﾝｸﾞ計算書(TSF)'!G40</f>
        <v>720</v>
      </c>
      <c r="H40" s="130">
        <v>0.04</v>
      </c>
      <c r="I40" s="121">
        <v>0</v>
      </c>
      <c r="J40" s="122">
        <v>0</v>
      </c>
      <c r="K40" s="116">
        <f t="shared" si="2"/>
        <v>748.8</v>
      </c>
      <c r="L40" s="117">
        <f t="shared" si="1"/>
        <v>0.801282051282051</v>
      </c>
      <c r="M40" s="118">
        <v>0.03</v>
      </c>
    </row>
    <row r="41" spans="2:13">
      <c r="B41" s="131"/>
      <c r="C41" s="132"/>
      <c r="D41" s="112" t="str">
        <f>'ﾚｰﾃｨﾝｸﾞ計算書(TSF)'!D41</f>
        <v>アラマンダ</v>
      </c>
      <c r="E41" s="112">
        <f>'ﾚｰﾃｨﾝｸﾞ計算書(TSF)'!E41</f>
        <v>0</v>
      </c>
      <c r="F41" s="112" t="str">
        <f>'ﾚｰﾃｨﾝｸﾞ計算書(TSF)'!F41</f>
        <v>Yamaha30SII</v>
      </c>
      <c r="G41" s="113">
        <f>'ﾚｰﾃｨﾝｸﾞ計算書(TSF)'!G41</f>
        <v>710</v>
      </c>
      <c r="H41" s="133">
        <v>0.06</v>
      </c>
      <c r="I41" s="128">
        <v>0</v>
      </c>
      <c r="J41" s="122">
        <v>0</v>
      </c>
      <c r="K41" s="116">
        <f t="shared" si="2"/>
        <v>752.6</v>
      </c>
      <c r="L41" s="117">
        <f t="shared" si="1"/>
        <v>0.797236247674728</v>
      </c>
      <c r="M41" s="118">
        <v>0</v>
      </c>
    </row>
    <row r="42" spans="2:13">
      <c r="B42" s="131"/>
      <c r="C42" s="132"/>
      <c r="D42" s="112" t="str">
        <f>'ﾚｰﾃｨﾝｸﾞ計算書(TSF)'!D42</f>
        <v>QT82</v>
      </c>
      <c r="E42" s="112">
        <f>'ﾚｰﾃｨﾝｸﾞ計算書(TSF)'!E42</f>
        <v>0</v>
      </c>
      <c r="F42" s="112" t="str">
        <f>'ﾚｰﾃｨﾝｸﾞ計算書(TSF)'!F42</f>
        <v>ピーターソン３０C</v>
      </c>
      <c r="G42" s="113">
        <f>'ﾚｰﾃｨﾝｸﾞ計算書(TSF)'!G42</f>
        <v>740</v>
      </c>
      <c r="H42" s="134">
        <v>0.07</v>
      </c>
      <c r="I42" s="128">
        <v>0</v>
      </c>
      <c r="J42" s="122">
        <v>0</v>
      </c>
      <c r="K42" s="116">
        <f t="shared" si="2"/>
        <v>791.8</v>
      </c>
      <c r="L42" s="117">
        <f t="shared" si="1"/>
        <v>0.7577671129073</v>
      </c>
      <c r="M42" s="118">
        <v>0</v>
      </c>
    </row>
    <row r="43" ht="14.25" spans="2:13">
      <c r="B43" s="135"/>
      <c r="C43" s="136"/>
      <c r="D43" s="136">
        <f>'ﾚｰﾃｨﾝｸﾞ計算書(TSF)'!D43</f>
        <v>0</v>
      </c>
      <c r="E43" s="136">
        <f>'ﾚｰﾃｨﾝｸﾞ計算書(TSF)'!E43</f>
        <v>0</v>
      </c>
      <c r="F43" s="137">
        <f>'ﾚｰﾃｨﾝｸﾞ計算書(TSF)'!F43</f>
        <v>0</v>
      </c>
      <c r="G43" s="138">
        <f>'ﾚｰﾃｨﾝｸﾞ計算書(TSF)'!G43</f>
        <v>0</v>
      </c>
      <c r="H43" s="139"/>
      <c r="I43" s="140"/>
      <c r="J43" s="141"/>
      <c r="K43" s="142">
        <f t="shared" si="2"/>
        <v>0</v>
      </c>
      <c r="L43" s="143"/>
      <c r="M43" s="144"/>
    </row>
    <row r="45" spans="2:13">
      <c r="B45" s="42" t="s">
        <v>75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2:13">
      <c r="B46" s="42" t="s">
        <v>76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  <row r="47" spans="2:13">
      <c r="B47" s="42" t="s">
        <v>77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  <row r="48" spans="2:13">
      <c r="B48" s="42" t="s">
        <v>78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3">
    <mergeCell ref="B2:F2"/>
    <mergeCell ref="G2:L2"/>
    <mergeCell ref="L3:M3"/>
  </mergeCells>
  <pageMargins left="0.34" right="0.2" top="0.24" bottom="0.29" header="0.15" footer="0.19"/>
  <pageSetup paperSize="9" scale="95" orientation="landscape" blackAndWhite="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E17" sqref="E17"/>
    </sheetView>
  </sheetViews>
  <sheetFormatPr defaultColWidth="9" defaultRowHeight="13.5" outlineLevelCol="4"/>
  <cols>
    <col min="1" max="1" width="17.5" customWidth="1"/>
    <col min="2" max="2" width="17.25" customWidth="1"/>
    <col min="3" max="3" width="16" customWidth="1"/>
    <col min="4" max="4" width="14" customWidth="1"/>
  </cols>
  <sheetData>
    <row r="1" spans="1:5">
      <c r="D1" s="45"/>
    </row>
    <row r="2" ht="18.75" spans="1:5">
      <c r="A2" s="46"/>
      <c r="B2" s="46"/>
      <c r="C2" s="46"/>
      <c r="D2" s="47"/>
    </row>
    <row r="3" ht="18" spans="1:5">
      <c r="A3" s="48"/>
      <c r="B3" s="6" t="s">
        <v>205</v>
      </c>
      <c r="C3" s="48"/>
      <c r="D3" s="48"/>
      <c r="E3" s="49"/>
    </row>
    <row r="4" ht="14.25" spans="1:5">
      <c r="B4" s="50" t="s">
        <v>206</v>
      </c>
      <c r="C4" s="51" t="s">
        <v>62</v>
      </c>
      <c r="D4" s="52" t="s">
        <v>63</v>
      </c>
      <c r="E4" s="53" t="s">
        <v>64</v>
      </c>
    </row>
    <row r="5" spans="1:5">
      <c r="A5">
        <v>1</v>
      </c>
      <c r="B5" s="54" t="s">
        <v>159</v>
      </c>
      <c r="C5" s="55" t="s">
        <v>160</v>
      </c>
      <c r="D5" s="56" t="s">
        <v>161</v>
      </c>
      <c r="E5" s="57">
        <v>640</v>
      </c>
    </row>
    <row r="6" spans="1:5">
      <c r="A6">
        <v>2</v>
      </c>
      <c r="B6" s="58" t="s">
        <v>162</v>
      </c>
      <c r="C6" s="59" t="s">
        <v>163</v>
      </c>
      <c r="D6" s="60" t="s">
        <v>164</v>
      </c>
      <c r="E6" s="61">
        <v>655</v>
      </c>
    </row>
    <row r="7" spans="1:5">
      <c r="A7">
        <v>3</v>
      </c>
      <c r="B7" s="58" t="s">
        <v>24</v>
      </c>
      <c r="C7" s="59">
        <v>3663</v>
      </c>
      <c r="D7" s="60" t="s">
        <v>166</v>
      </c>
      <c r="E7" s="61">
        <v>710</v>
      </c>
    </row>
    <row r="8" spans="1:5">
      <c r="A8">
        <v>4</v>
      </c>
      <c r="B8" s="58" t="s">
        <v>167</v>
      </c>
      <c r="C8" s="59" t="s">
        <v>168</v>
      </c>
      <c r="D8" s="60" t="s">
        <v>169</v>
      </c>
      <c r="E8" s="62">
        <v>665</v>
      </c>
    </row>
    <row r="9" ht="14.25" spans="1:5">
      <c r="A9">
        <v>5</v>
      </c>
      <c r="B9" s="63" t="s">
        <v>170</v>
      </c>
      <c r="C9" s="64" t="s">
        <v>171</v>
      </c>
      <c r="D9" s="65" t="s">
        <v>172</v>
      </c>
      <c r="E9" s="66">
        <v>677</v>
      </c>
    </row>
    <row r="10" ht="14.25" spans="1:5">
      <c r="A10">
        <v>6</v>
      </c>
      <c r="B10" s="67" t="s">
        <v>180</v>
      </c>
      <c r="C10" s="68" t="s">
        <v>181</v>
      </c>
      <c r="D10" s="69" t="s">
        <v>182</v>
      </c>
      <c r="E10" s="70">
        <v>730</v>
      </c>
    </row>
    <row r="11" ht="14.25" spans="1:5">
      <c r="A11">
        <v>7</v>
      </c>
      <c r="B11" s="63" t="s">
        <v>178</v>
      </c>
      <c r="C11" s="64"/>
      <c r="D11" s="65" t="s">
        <v>179</v>
      </c>
      <c r="E11" s="66">
        <v>710</v>
      </c>
    </row>
    <row r="12" ht="14.25" spans="1:5">
      <c r="A12">
        <v>8</v>
      </c>
      <c r="B12" s="58" t="s">
        <v>190</v>
      </c>
      <c r="C12" s="59" t="s">
        <v>191</v>
      </c>
      <c r="D12" s="60" t="s">
        <v>189</v>
      </c>
      <c r="E12" s="61">
        <v>770</v>
      </c>
    </row>
    <row r="13" spans="1:5">
      <c r="A13">
        <v>9</v>
      </c>
      <c r="B13" s="58" t="s">
        <v>194</v>
      </c>
      <c r="C13" s="59" t="s">
        <v>195</v>
      </c>
      <c r="D13" s="60" t="s">
        <v>196</v>
      </c>
      <c r="E13" s="61">
        <v>785</v>
      </c>
    </row>
    <row r="14" spans="1:5">
      <c r="A14">
        <v>10</v>
      </c>
      <c r="B14" s="67" t="s">
        <v>192</v>
      </c>
      <c r="C14" s="342" t="s">
        <v>193</v>
      </c>
      <c r="D14" s="69" t="s">
        <v>186</v>
      </c>
      <c r="E14" s="70">
        <v>781</v>
      </c>
    </row>
    <row r="15" spans="1:5">
      <c r="A15">
        <v>11</v>
      </c>
      <c r="B15" s="67" t="s">
        <v>185</v>
      </c>
      <c r="C15" s="68"/>
      <c r="D15" s="69" t="s">
        <v>186</v>
      </c>
      <c r="E15" s="70">
        <v>781</v>
      </c>
    </row>
    <row r="16" spans="1:5">
      <c r="A16">
        <v>12</v>
      </c>
      <c r="B16" s="72" t="s">
        <v>28</v>
      </c>
      <c r="C16" s="73"/>
      <c r="D16" s="74" t="s">
        <v>198</v>
      </c>
      <c r="E16" s="61">
        <v>740</v>
      </c>
    </row>
    <row r="17" spans="1:5">
      <c r="A17">
        <v>13</v>
      </c>
      <c r="B17" s="58" t="s">
        <v>207</v>
      </c>
      <c r="C17" s="59">
        <v>2672</v>
      </c>
      <c r="D17" s="60" t="s">
        <v>208</v>
      </c>
      <c r="E17" s="61">
        <v>720</v>
      </c>
    </row>
    <row r="18" spans="1:5">
      <c r="A18">
        <v>14</v>
      </c>
      <c r="B18" s="58" t="s">
        <v>209</v>
      </c>
      <c r="C18" s="59">
        <v>4504</v>
      </c>
      <c r="D18" s="60" t="s">
        <v>210</v>
      </c>
      <c r="E18" s="61">
        <v>740</v>
      </c>
    </row>
    <row r="19" spans="1:5">
      <c r="A19">
        <v>15</v>
      </c>
      <c r="B19" s="58" t="s">
        <v>187</v>
      </c>
      <c r="C19" s="59" t="s">
        <v>188</v>
      </c>
      <c r="D19" s="60" t="s">
        <v>189</v>
      </c>
      <c r="E19" s="61">
        <v>770</v>
      </c>
    </row>
    <row r="20" ht="14.25" spans="1:5">
      <c r="A20">
        <v>16</v>
      </c>
      <c r="B20" s="63" t="s">
        <v>211</v>
      </c>
      <c r="C20" s="64">
        <v>3040</v>
      </c>
      <c r="D20" s="65" t="s">
        <v>212</v>
      </c>
      <c r="E20" s="66">
        <v>685</v>
      </c>
    </row>
    <row r="21" ht="14.25" spans="1:5">
      <c r="A21">
        <v>17</v>
      </c>
      <c r="B21" s="75" t="s">
        <v>175</v>
      </c>
      <c r="C21" s="76" t="s">
        <v>176</v>
      </c>
      <c r="D21" s="77" t="s">
        <v>177</v>
      </c>
      <c r="E21" s="78">
        <v>695</v>
      </c>
    </row>
    <row r="22" spans="1:5">
      <c r="A22">
        <v>18</v>
      </c>
      <c r="B22" s="58" t="s">
        <v>173</v>
      </c>
      <c r="C22" s="343" t="s">
        <v>174</v>
      </c>
      <c r="D22" s="60" t="s">
        <v>172</v>
      </c>
      <c r="E22" s="61">
        <v>677</v>
      </c>
    </row>
    <row r="23" spans="1:5">
      <c r="A23">
        <v>19</v>
      </c>
      <c r="B23" s="58" t="s">
        <v>213</v>
      </c>
      <c r="C23" s="79"/>
      <c r="D23" s="60" t="s">
        <v>214</v>
      </c>
      <c r="E23" s="61">
        <v>800</v>
      </c>
    </row>
    <row r="24" ht="14.25" spans="1:5">
      <c r="A24">
        <v>20</v>
      </c>
      <c r="B24" s="63" t="s">
        <v>197</v>
      </c>
      <c r="C24" s="80"/>
      <c r="D24" s="65" t="s">
        <v>189</v>
      </c>
      <c r="E24" s="66">
        <v>855</v>
      </c>
    </row>
    <row r="25" ht="14.25" spans="1:5">
      <c r="A25">
        <v>21</v>
      </c>
      <c r="B25" s="67" t="s">
        <v>215</v>
      </c>
      <c r="C25" s="68"/>
      <c r="D25" s="69" t="s">
        <v>201</v>
      </c>
      <c r="E25" s="70">
        <v>660</v>
      </c>
    </row>
    <row r="26" spans="1:5">
      <c r="A26">
        <v>22</v>
      </c>
      <c r="B26" s="58"/>
      <c r="C26" s="81"/>
      <c r="D26" s="60"/>
      <c r="E26" s="61"/>
    </row>
    <row r="27" spans="1:5">
      <c r="A27">
        <v>23</v>
      </c>
      <c r="B27" s="67"/>
      <c r="C27" s="71"/>
      <c r="D27" s="69"/>
      <c r="E27" s="70"/>
    </row>
    <row r="28" ht="14.25" spans="1:5">
      <c r="A28">
        <v>24</v>
      </c>
      <c r="B28" s="63"/>
      <c r="C28" s="82"/>
      <c r="D28" s="65"/>
      <c r="E28" s="66"/>
    </row>
    <row r="29" ht="14.25" spans="1:5">
      <c r="A29">
        <v>25</v>
      </c>
      <c r="B29" s="67"/>
      <c r="C29" s="73"/>
      <c r="D29" s="83"/>
      <c r="E29" s="84"/>
    </row>
    <row r="30" spans="1:5">
      <c r="A30">
        <v>26</v>
      </c>
      <c r="B30" s="58"/>
      <c r="C30" s="81"/>
      <c r="D30" s="60"/>
      <c r="E30" s="61"/>
    </row>
    <row r="31" spans="1:5">
      <c r="A31">
        <v>27</v>
      </c>
      <c r="B31" s="58"/>
      <c r="C31" s="81"/>
      <c r="D31" s="85"/>
      <c r="E31" s="86"/>
    </row>
    <row r="32" spans="1:5">
      <c r="A32">
        <v>28</v>
      </c>
      <c r="B32" s="87"/>
      <c r="C32" s="88"/>
      <c r="D32" s="85"/>
      <c r="E32" s="86"/>
    </row>
    <row r="33" ht="14.25" spans="1:5">
      <c r="A33">
        <v>29</v>
      </c>
      <c r="B33" s="89"/>
      <c r="C33" s="90"/>
      <c r="D33" s="91"/>
      <c r="E33" s="92"/>
    </row>
    <row r="34" spans="1:5">
      <c r="A34">
        <v>30</v>
      </c>
    </row>
    <row r="36" spans="1:5">
      <c r="B36" t="s">
        <v>216</v>
      </c>
    </row>
    <row r="37" spans="1:5">
      <c r="C37" s="93" t="s">
        <v>217</v>
      </c>
    </row>
    <row r="39" spans="1:5">
      <c r="B39" t="s">
        <v>218</v>
      </c>
    </row>
    <row r="40" spans="1:5">
      <c r="C40" t="s">
        <v>219</v>
      </c>
    </row>
  </sheetData>
  <hyperlinks>
    <hyperlink ref="C37" r:id="rId1" display="t_hirata_77@yahoo.co.jp"/>
  </hyperlinks>
  <pageMargins left="0.75" right="0.75" top="1" bottom="1" header="0.512" footer="0.51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5"/>
  <sheetViews>
    <sheetView zoomScale="90" zoomScaleNormal="90" topLeftCell="A4" workbookViewId="0">
      <selection activeCell="D12" sqref="D12"/>
    </sheetView>
  </sheetViews>
  <sheetFormatPr defaultColWidth="9" defaultRowHeight="13.5"/>
  <cols>
    <col min="1" max="1" width="5.25" style="1" customWidth="1"/>
    <col min="2" max="2" width="18.25" style="1" customWidth="1"/>
    <col min="3" max="3" width="18.625" style="2" customWidth="1"/>
    <col min="4" max="4" width="12.5" customWidth="1"/>
    <col min="5" max="5" width="13.75" style="3" customWidth="1"/>
    <col min="6" max="6" width="7.375" hidden="1" customWidth="1"/>
    <col min="7" max="7" width="7.125" customWidth="1"/>
    <col min="8" max="8" width="5" customWidth="1"/>
    <col min="9" max="9" width="6.75" customWidth="1"/>
    <col min="10" max="10" width="18.25" customWidth="1"/>
  </cols>
  <sheetData>
    <row r="1" ht="17.25" spans="1:9">
      <c r="B1" s="4">
        <v>46113</v>
      </c>
      <c r="C1" s="5" t="s">
        <v>220</v>
      </c>
      <c r="D1" s="6"/>
    </row>
    <row r="2" ht="17.25" spans="1:9">
      <c r="A2" s="7"/>
      <c r="B2" s="7"/>
      <c r="C2" s="8"/>
      <c r="D2" s="8"/>
    </row>
    <row r="3" ht="18" spans="1:9">
      <c r="A3" s="7"/>
      <c r="B3" s="7"/>
      <c r="C3" s="8"/>
      <c r="D3" s="8"/>
    </row>
    <row r="4" ht="14.25" customHeight="1" spans="1:9">
      <c r="D4" s="9" t="s">
        <v>221</v>
      </c>
      <c r="I4" s="10"/>
    </row>
    <row r="5" ht="14.25" spans="1:9">
      <c r="A5" s="11" t="s">
        <v>222</v>
      </c>
      <c r="B5" s="12" t="s">
        <v>7</v>
      </c>
      <c r="C5" s="13" t="s">
        <v>63</v>
      </c>
      <c r="D5" s="14"/>
      <c r="E5" s="15" t="s">
        <v>223</v>
      </c>
      <c r="F5" s="16"/>
      <c r="G5" s="17" t="s">
        <v>224</v>
      </c>
    </row>
    <row r="6" spans="1:9">
      <c r="A6" s="18">
        <v>1</v>
      </c>
      <c r="B6" s="19" t="s">
        <v>83</v>
      </c>
      <c r="C6" s="20" t="s">
        <v>84</v>
      </c>
      <c r="D6" s="21">
        <v>32905</v>
      </c>
      <c r="E6" s="22">
        <f t="shared" ref="E6:E46" si="0">DATEDIF(D6,$B$1,"Y")</f>
        <v>36</v>
      </c>
      <c r="F6" s="23">
        <f>(E6-1)/5</f>
        <v>7</v>
      </c>
      <c r="G6" s="24">
        <f>INT(F6)</f>
        <v>7</v>
      </c>
    </row>
    <row r="7" spans="1:9">
      <c r="A7" s="25">
        <v>2</v>
      </c>
      <c r="B7" s="26" t="s">
        <v>85</v>
      </c>
      <c r="C7" s="27" t="s">
        <v>87</v>
      </c>
      <c r="D7" s="21">
        <v>31168</v>
      </c>
      <c r="E7" s="22">
        <f t="shared" si="0"/>
        <v>40</v>
      </c>
      <c r="F7" s="28">
        <f t="shared" ref="F7:F46" si="1">(E7-1)/5</f>
        <v>7.8</v>
      </c>
      <c r="G7" s="24">
        <f t="shared" ref="G7:G46" si="2">INT(F7)</f>
        <v>7</v>
      </c>
    </row>
    <row r="8" spans="1:9">
      <c r="A8" s="25">
        <v>3</v>
      </c>
      <c r="B8" s="26" t="s">
        <v>15</v>
      </c>
      <c r="C8" s="27" t="s">
        <v>89</v>
      </c>
      <c r="D8" s="21" t="s">
        <v>225</v>
      </c>
      <c r="E8" s="22">
        <f t="shared" si="0"/>
        <v>29</v>
      </c>
      <c r="F8" s="28">
        <f t="shared" si="1"/>
        <v>5.6</v>
      </c>
      <c r="G8" s="24">
        <f t="shared" si="2"/>
        <v>5</v>
      </c>
    </row>
    <row r="9" spans="1:9">
      <c r="A9" s="25">
        <v>4</v>
      </c>
      <c r="B9" s="26" t="s">
        <v>90</v>
      </c>
      <c r="C9" s="27" t="s">
        <v>92</v>
      </c>
      <c r="D9" s="21" t="s">
        <v>226</v>
      </c>
      <c r="E9" s="22">
        <f t="shared" si="0"/>
        <v>42</v>
      </c>
      <c r="F9" s="28">
        <f t="shared" si="1"/>
        <v>8.2</v>
      </c>
      <c r="G9" s="24">
        <f t="shared" si="2"/>
        <v>8</v>
      </c>
    </row>
    <row r="10" spans="1:9">
      <c r="A10" s="25">
        <v>5</v>
      </c>
      <c r="B10" s="26" t="s">
        <v>93</v>
      </c>
      <c r="C10" s="27" t="s">
        <v>95</v>
      </c>
      <c r="D10" s="21">
        <v>30127</v>
      </c>
      <c r="E10" s="22">
        <f t="shared" si="0"/>
        <v>43</v>
      </c>
      <c r="F10" s="28">
        <f t="shared" si="1"/>
        <v>8.4</v>
      </c>
      <c r="G10" s="24">
        <f t="shared" si="2"/>
        <v>8</v>
      </c>
    </row>
    <row r="11" spans="1:9">
      <c r="A11" s="25">
        <v>6</v>
      </c>
      <c r="B11" s="26" t="s">
        <v>227</v>
      </c>
      <c r="C11" s="27" t="s">
        <v>97</v>
      </c>
      <c r="D11" s="21">
        <v>31079</v>
      </c>
      <c r="E11" s="22">
        <f t="shared" si="0"/>
        <v>41</v>
      </c>
      <c r="F11" s="28">
        <f t="shared" si="1"/>
        <v>8</v>
      </c>
      <c r="G11" s="24">
        <f t="shared" si="2"/>
        <v>8</v>
      </c>
    </row>
    <row r="12" spans="1:9">
      <c r="A12" s="25">
        <v>7</v>
      </c>
      <c r="B12" s="29" t="s">
        <v>98</v>
      </c>
      <c r="C12" s="27" t="s">
        <v>203</v>
      </c>
      <c r="D12" s="21">
        <v>35916</v>
      </c>
      <c r="E12" s="22">
        <f t="shared" si="0"/>
        <v>27</v>
      </c>
      <c r="F12" s="28">
        <f t="shared" si="1"/>
        <v>5.2</v>
      </c>
      <c r="G12" s="24">
        <f t="shared" si="2"/>
        <v>5</v>
      </c>
    </row>
    <row r="13" spans="1:9">
      <c r="A13" s="25">
        <v>8</v>
      </c>
      <c r="B13" s="26"/>
      <c r="C13" s="27"/>
      <c r="D13" s="21"/>
      <c r="E13" s="22">
        <f t="shared" si="0"/>
        <v>126</v>
      </c>
      <c r="F13" s="28">
        <f t="shared" si="1"/>
        <v>25</v>
      </c>
      <c r="G13" s="24">
        <f t="shared" si="2"/>
        <v>25</v>
      </c>
    </row>
    <row r="14" spans="1:9">
      <c r="A14" s="25">
        <v>9</v>
      </c>
      <c r="B14" s="29" t="s">
        <v>228</v>
      </c>
      <c r="C14" s="30" t="s">
        <v>102</v>
      </c>
      <c r="D14" s="31">
        <v>34425</v>
      </c>
      <c r="E14" s="22">
        <f t="shared" si="0"/>
        <v>32</v>
      </c>
      <c r="F14" s="28">
        <f t="shared" si="1"/>
        <v>6.2</v>
      </c>
      <c r="G14" s="24">
        <f t="shared" si="2"/>
        <v>6</v>
      </c>
    </row>
    <row r="15" ht="14.25" customHeight="1" spans="1:9">
      <c r="A15" s="25">
        <v>10</v>
      </c>
      <c r="B15" s="26" t="s">
        <v>229</v>
      </c>
      <c r="C15" s="27" t="s">
        <v>105</v>
      </c>
      <c r="D15" s="21" t="s">
        <v>230</v>
      </c>
      <c r="E15" s="22">
        <f t="shared" si="0"/>
        <v>40</v>
      </c>
      <c r="F15" s="28">
        <f t="shared" si="1"/>
        <v>7.8</v>
      </c>
      <c r="G15" s="24">
        <f t="shared" si="2"/>
        <v>7</v>
      </c>
    </row>
    <row r="16" spans="1:9">
      <c r="A16" s="25">
        <v>11</v>
      </c>
      <c r="B16" s="26" t="s">
        <v>231</v>
      </c>
      <c r="C16" s="27" t="s">
        <v>108</v>
      </c>
      <c r="D16" s="21">
        <v>33147</v>
      </c>
      <c r="E16" s="22">
        <f t="shared" si="0"/>
        <v>35</v>
      </c>
      <c r="F16" s="28">
        <f t="shared" si="1"/>
        <v>6.8</v>
      </c>
      <c r="G16" s="24">
        <f t="shared" si="2"/>
        <v>6</v>
      </c>
    </row>
    <row r="17" spans="1:12">
      <c r="A17" s="25">
        <v>12</v>
      </c>
      <c r="B17" s="26"/>
      <c r="C17" s="27"/>
      <c r="D17" s="21"/>
      <c r="E17" s="22"/>
      <c r="F17" s="28">
        <f t="shared" si="1"/>
        <v>-0.2</v>
      </c>
      <c r="G17" s="24"/>
    </row>
    <row r="18" spans="1:12">
      <c r="A18" s="25">
        <v>13</v>
      </c>
      <c r="B18" s="26" t="s">
        <v>111</v>
      </c>
      <c r="C18" s="27" t="s">
        <v>113</v>
      </c>
      <c r="D18" s="21" t="s">
        <v>232</v>
      </c>
      <c r="E18" s="22">
        <f t="shared" si="0"/>
        <v>34</v>
      </c>
      <c r="F18" s="28">
        <f t="shared" si="1"/>
        <v>6.6</v>
      </c>
      <c r="G18" s="24">
        <f t="shared" si="2"/>
        <v>6</v>
      </c>
    </row>
    <row r="19" spans="1:12">
      <c r="A19" s="25">
        <v>14</v>
      </c>
      <c r="B19" s="26"/>
      <c r="C19" s="32"/>
      <c r="D19" s="21" t="s">
        <v>233</v>
      </c>
      <c r="E19" s="22" t="e">
        <f t="shared" si="0"/>
        <v>#VALUE!</v>
      </c>
      <c r="F19" s="28" t="e">
        <f t="shared" si="1"/>
        <v>#VALUE!</v>
      </c>
      <c r="G19" s="24" t="e">
        <f t="shared" si="2"/>
        <v>#VALUE!</v>
      </c>
      <c r="L19" s="33"/>
    </row>
    <row r="20" spans="1:12">
      <c r="A20" s="25">
        <v>15</v>
      </c>
      <c r="B20" s="26"/>
      <c r="C20" s="27"/>
      <c r="D20" s="21" t="s">
        <v>233</v>
      </c>
      <c r="E20" s="22" t="e">
        <f t="shared" si="0"/>
        <v>#VALUE!</v>
      </c>
      <c r="F20" s="28" t="e">
        <f t="shared" si="1"/>
        <v>#VALUE!</v>
      </c>
      <c r="G20" s="24" t="e">
        <f t="shared" si="2"/>
        <v>#VALUE!</v>
      </c>
    </row>
    <row r="21" spans="1:12">
      <c r="A21" s="25">
        <v>16</v>
      </c>
      <c r="B21" s="26" t="s">
        <v>18</v>
      </c>
      <c r="C21" s="27" t="s">
        <v>115</v>
      </c>
      <c r="D21" s="21">
        <v>41456</v>
      </c>
      <c r="E21" s="22">
        <f t="shared" si="0"/>
        <v>12</v>
      </c>
      <c r="F21" s="28">
        <f t="shared" si="1"/>
        <v>2.2</v>
      </c>
      <c r="G21" s="24">
        <f t="shared" si="2"/>
        <v>2</v>
      </c>
    </row>
    <row r="22" spans="1:12">
      <c r="A22" s="25">
        <v>17</v>
      </c>
      <c r="B22" s="26" t="s">
        <v>20</v>
      </c>
      <c r="C22" s="27" t="s">
        <v>117</v>
      </c>
      <c r="D22" s="21" t="s">
        <v>234</v>
      </c>
      <c r="E22" s="22">
        <f t="shared" si="0"/>
        <v>33</v>
      </c>
      <c r="F22" s="28">
        <f t="shared" si="1"/>
        <v>6.4</v>
      </c>
      <c r="G22" s="24">
        <f t="shared" si="2"/>
        <v>6</v>
      </c>
    </row>
    <row r="23" spans="1:12">
      <c r="A23" s="25">
        <v>18</v>
      </c>
      <c r="B23" s="26" t="s">
        <v>235</v>
      </c>
      <c r="C23" s="27" t="s">
        <v>113</v>
      </c>
      <c r="D23" s="21" t="s">
        <v>236</v>
      </c>
      <c r="E23" s="22">
        <f t="shared" si="0"/>
        <v>35</v>
      </c>
      <c r="F23" s="28">
        <f t="shared" si="1"/>
        <v>6.8</v>
      </c>
      <c r="G23" s="24">
        <f t="shared" si="2"/>
        <v>6</v>
      </c>
    </row>
    <row r="24" spans="1:12">
      <c r="A24" s="25">
        <v>19</v>
      </c>
      <c r="B24" s="26" t="s">
        <v>237</v>
      </c>
      <c r="C24" s="27" t="s">
        <v>121</v>
      </c>
      <c r="D24" s="21">
        <v>36312</v>
      </c>
      <c r="E24" s="22">
        <f t="shared" si="0"/>
        <v>26</v>
      </c>
      <c r="F24" s="28">
        <f t="shared" si="1"/>
        <v>5</v>
      </c>
      <c r="G24" s="24">
        <f t="shared" si="2"/>
        <v>5</v>
      </c>
    </row>
    <row r="25" spans="1:12">
      <c r="A25" s="25">
        <v>20</v>
      </c>
      <c r="B25" s="19" t="s">
        <v>122</v>
      </c>
      <c r="C25" s="27" t="s">
        <v>123</v>
      </c>
      <c r="D25" s="34">
        <v>33543</v>
      </c>
      <c r="E25" s="22">
        <f t="shared" si="0"/>
        <v>34</v>
      </c>
      <c r="F25" s="28">
        <f t="shared" si="1"/>
        <v>6.6</v>
      </c>
      <c r="G25" s="24">
        <f t="shared" si="2"/>
        <v>6</v>
      </c>
    </row>
    <row r="26" spans="1:12">
      <c r="A26" s="25">
        <v>21</v>
      </c>
      <c r="B26" s="26" t="s">
        <v>26</v>
      </c>
      <c r="C26" s="27" t="s">
        <v>204</v>
      </c>
      <c r="D26" s="21">
        <v>33695</v>
      </c>
      <c r="E26" s="22">
        <f t="shared" si="0"/>
        <v>34</v>
      </c>
      <c r="F26" s="28">
        <f t="shared" si="1"/>
        <v>6.6</v>
      </c>
      <c r="G26" s="24">
        <f t="shared" si="2"/>
        <v>6</v>
      </c>
    </row>
    <row r="27" spans="1:12">
      <c r="A27" s="25">
        <v>22</v>
      </c>
      <c r="B27" s="26" t="s">
        <v>238</v>
      </c>
      <c r="C27" s="27" t="s">
        <v>126</v>
      </c>
      <c r="D27" s="21">
        <v>34516</v>
      </c>
      <c r="E27" s="22">
        <f t="shared" si="0"/>
        <v>31</v>
      </c>
      <c r="F27" s="28">
        <f t="shared" si="1"/>
        <v>6</v>
      </c>
      <c r="G27" s="24">
        <f t="shared" si="2"/>
        <v>6</v>
      </c>
    </row>
    <row r="28" spans="1:12">
      <c r="A28" s="25">
        <v>23</v>
      </c>
      <c r="B28" s="19" t="s">
        <v>127</v>
      </c>
      <c r="C28" s="27" t="s">
        <v>128</v>
      </c>
      <c r="D28" s="21">
        <v>32964</v>
      </c>
      <c r="E28" s="22">
        <f t="shared" si="0"/>
        <v>36</v>
      </c>
      <c r="F28" s="28">
        <f t="shared" si="1"/>
        <v>7</v>
      </c>
      <c r="G28" s="24">
        <f t="shared" si="2"/>
        <v>7</v>
      </c>
    </row>
    <row r="29" spans="1:12">
      <c r="A29" s="25">
        <v>24</v>
      </c>
      <c r="B29" s="26" t="s">
        <v>239</v>
      </c>
      <c r="C29" s="27" t="s">
        <v>130</v>
      </c>
      <c r="D29" s="21">
        <v>30195</v>
      </c>
      <c r="E29" s="22">
        <f t="shared" si="0"/>
        <v>43</v>
      </c>
      <c r="F29" s="28">
        <f t="shared" si="1"/>
        <v>8.4</v>
      </c>
      <c r="G29" s="24">
        <f t="shared" si="2"/>
        <v>8</v>
      </c>
    </row>
    <row r="30" spans="1:12">
      <c r="A30" s="25">
        <v>25</v>
      </c>
      <c r="B30" s="26" t="s">
        <v>131</v>
      </c>
      <c r="C30" s="27" t="s">
        <v>132</v>
      </c>
      <c r="D30" s="21" t="s">
        <v>233</v>
      </c>
      <c r="E30" s="22" t="e">
        <f t="shared" si="0"/>
        <v>#VALUE!</v>
      </c>
      <c r="F30" s="28" t="e">
        <f t="shared" si="1"/>
        <v>#VALUE!</v>
      </c>
      <c r="G30" s="24" t="e">
        <f t="shared" si="2"/>
        <v>#VALUE!</v>
      </c>
    </row>
    <row r="31" spans="1:12">
      <c r="A31" s="25">
        <v>27</v>
      </c>
      <c r="B31" s="26" t="s">
        <v>133</v>
      </c>
      <c r="C31" s="27" t="s">
        <v>135</v>
      </c>
      <c r="D31" s="21">
        <v>27851</v>
      </c>
      <c r="E31" s="22">
        <f t="shared" si="0"/>
        <v>50</v>
      </c>
      <c r="F31" s="28">
        <f t="shared" si="1"/>
        <v>9.8</v>
      </c>
      <c r="G31" s="24">
        <f t="shared" si="2"/>
        <v>9</v>
      </c>
    </row>
    <row r="32" spans="1:12">
      <c r="A32" s="25">
        <v>26</v>
      </c>
      <c r="B32" s="26" t="s">
        <v>136</v>
      </c>
      <c r="C32" s="27" t="s">
        <v>240</v>
      </c>
      <c r="D32" s="21">
        <v>27364</v>
      </c>
      <c r="E32" s="22">
        <f t="shared" si="0"/>
        <v>51</v>
      </c>
      <c r="F32" s="28">
        <f t="shared" si="1"/>
        <v>10</v>
      </c>
      <c r="G32" s="24">
        <f t="shared" si="2"/>
        <v>10</v>
      </c>
    </row>
    <row r="33" spans="1:7">
      <c r="A33" s="25">
        <v>28</v>
      </c>
      <c r="B33" s="26" t="s">
        <v>241</v>
      </c>
      <c r="C33" s="27" t="s">
        <v>139</v>
      </c>
      <c r="D33" s="21">
        <v>32721</v>
      </c>
      <c r="E33" s="22">
        <f t="shared" si="0"/>
        <v>36</v>
      </c>
      <c r="F33" s="28">
        <f t="shared" si="1"/>
        <v>7</v>
      </c>
      <c r="G33" s="24">
        <f t="shared" si="2"/>
        <v>7</v>
      </c>
    </row>
    <row r="34" spans="1:7">
      <c r="A34" s="25">
        <v>29</v>
      </c>
      <c r="B34" s="26" t="s">
        <v>242</v>
      </c>
      <c r="C34" s="27" t="s">
        <v>243</v>
      </c>
      <c r="D34" s="21">
        <v>39083</v>
      </c>
      <c r="E34" s="22">
        <f t="shared" si="0"/>
        <v>19</v>
      </c>
      <c r="F34" s="28">
        <f t="shared" si="1"/>
        <v>3.6</v>
      </c>
      <c r="G34" s="24">
        <f t="shared" si="2"/>
        <v>3</v>
      </c>
    </row>
    <row r="35" spans="1:7">
      <c r="A35" s="25">
        <v>30</v>
      </c>
      <c r="B35" s="26" t="s">
        <v>244</v>
      </c>
      <c r="C35" s="27" t="s">
        <v>144</v>
      </c>
      <c r="D35" s="21" t="s">
        <v>245</v>
      </c>
      <c r="E35" s="22">
        <f t="shared" si="0"/>
        <v>35</v>
      </c>
      <c r="F35" s="28">
        <f t="shared" si="1"/>
        <v>6.8</v>
      </c>
      <c r="G35" s="24">
        <f t="shared" si="2"/>
        <v>6</v>
      </c>
    </row>
    <row r="36" spans="1:7">
      <c r="A36" s="25">
        <v>31</v>
      </c>
      <c r="B36" s="35" t="s">
        <v>4</v>
      </c>
      <c r="C36" s="20" t="s">
        <v>145</v>
      </c>
      <c r="D36" s="21">
        <v>33451</v>
      </c>
      <c r="E36" s="22">
        <f t="shared" si="0"/>
        <v>34</v>
      </c>
      <c r="F36" s="28">
        <f t="shared" si="1"/>
        <v>6.6</v>
      </c>
      <c r="G36" s="24">
        <f t="shared" si="2"/>
        <v>6</v>
      </c>
    </row>
    <row r="37" spans="1:7">
      <c r="A37" s="25">
        <v>32</v>
      </c>
      <c r="B37" s="26" t="s">
        <v>146</v>
      </c>
      <c r="C37" s="27" t="s">
        <v>246</v>
      </c>
      <c r="D37" s="36">
        <v>34731</v>
      </c>
      <c r="E37" s="22">
        <f t="shared" si="0"/>
        <v>31</v>
      </c>
      <c r="F37" s="28">
        <f t="shared" si="1"/>
        <v>6</v>
      </c>
      <c r="G37" s="24">
        <f t="shared" si="2"/>
        <v>6</v>
      </c>
    </row>
    <row r="38" spans="1:7">
      <c r="A38" s="25">
        <v>33</v>
      </c>
      <c r="B38" s="26" t="s">
        <v>148</v>
      </c>
      <c r="C38" s="27" t="s">
        <v>150</v>
      </c>
      <c r="D38" s="21">
        <v>31656</v>
      </c>
      <c r="E38" s="22">
        <f t="shared" si="0"/>
        <v>39</v>
      </c>
      <c r="F38" s="28">
        <f t="shared" si="1"/>
        <v>7.6</v>
      </c>
      <c r="G38" s="24">
        <f t="shared" si="2"/>
        <v>7</v>
      </c>
    </row>
    <row r="39" spans="1:7">
      <c r="A39" s="25">
        <v>34</v>
      </c>
      <c r="B39" s="26" t="s">
        <v>151</v>
      </c>
      <c r="C39" s="30" t="s">
        <v>102</v>
      </c>
      <c r="D39" s="21">
        <v>33239</v>
      </c>
      <c r="E39" s="22">
        <f t="shared" si="0"/>
        <v>35</v>
      </c>
      <c r="F39" s="28">
        <f t="shared" si="1"/>
        <v>6.8</v>
      </c>
      <c r="G39" s="24">
        <f t="shared" si="2"/>
        <v>6</v>
      </c>
    </row>
    <row r="40" spans="1:7">
      <c r="A40" s="25">
        <v>35</v>
      </c>
      <c r="B40" s="26" t="s">
        <v>152</v>
      </c>
      <c r="C40" s="30" t="s">
        <v>102</v>
      </c>
      <c r="D40" s="21">
        <v>33085</v>
      </c>
      <c r="E40" s="22">
        <f t="shared" si="0"/>
        <v>35</v>
      </c>
      <c r="F40" s="28">
        <f t="shared" si="1"/>
        <v>6.8</v>
      </c>
      <c r="G40" s="24">
        <f t="shared" si="2"/>
        <v>6</v>
      </c>
    </row>
    <row r="41" ht="15" customHeight="1" spans="1:7">
      <c r="A41" s="25">
        <v>36</v>
      </c>
      <c r="B41" s="19" t="s">
        <v>153</v>
      </c>
      <c r="C41" s="27" t="s">
        <v>154</v>
      </c>
      <c r="D41" s="21">
        <v>38175</v>
      </c>
      <c r="E41" s="22">
        <f t="shared" si="0"/>
        <v>21</v>
      </c>
      <c r="F41" s="28">
        <f t="shared" si="1"/>
        <v>4</v>
      </c>
      <c r="G41" s="24">
        <f t="shared" si="2"/>
        <v>4</v>
      </c>
    </row>
    <row r="42" spans="1:7">
      <c r="A42" s="25">
        <v>37</v>
      </c>
      <c r="B42" s="26" t="s">
        <v>155</v>
      </c>
      <c r="C42" s="27" t="s">
        <v>247</v>
      </c>
      <c r="D42" s="21">
        <v>32994</v>
      </c>
      <c r="E42" s="22">
        <f t="shared" si="0"/>
        <v>35</v>
      </c>
      <c r="F42" s="28">
        <f t="shared" si="1"/>
        <v>6.8</v>
      </c>
      <c r="G42" s="24">
        <f t="shared" si="2"/>
        <v>6</v>
      </c>
    </row>
    <row r="43" spans="1:7">
      <c r="A43" s="25">
        <v>38</v>
      </c>
      <c r="B43" s="19" t="s">
        <v>157</v>
      </c>
      <c r="C43" s="20" t="s">
        <v>158</v>
      </c>
      <c r="D43" s="36">
        <v>31809</v>
      </c>
      <c r="E43" s="22">
        <f t="shared" si="0"/>
        <v>39</v>
      </c>
      <c r="F43" s="28">
        <f t="shared" si="1"/>
        <v>7.6</v>
      </c>
      <c r="G43" s="24">
        <f t="shared" si="2"/>
        <v>7</v>
      </c>
    </row>
    <row r="44" spans="1:7">
      <c r="A44" s="25">
        <v>39</v>
      </c>
      <c r="B44" s="19"/>
      <c r="C44" s="20"/>
      <c r="D44" s="21" t="s">
        <v>233</v>
      </c>
      <c r="E44" s="22" t="e">
        <f t="shared" si="0"/>
        <v>#VALUE!</v>
      </c>
      <c r="F44" s="28" t="e">
        <f t="shared" si="1"/>
        <v>#VALUE!</v>
      </c>
      <c r="G44" s="24" t="e">
        <f t="shared" si="2"/>
        <v>#VALUE!</v>
      </c>
    </row>
    <row r="45" ht="13.7" customHeight="1" spans="1:7">
      <c r="A45" s="25">
        <v>40</v>
      </c>
      <c r="B45" s="35"/>
      <c r="C45" s="20"/>
      <c r="D45" s="21" t="s">
        <v>233</v>
      </c>
      <c r="E45" s="22" t="e">
        <f t="shared" si="0"/>
        <v>#VALUE!</v>
      </c>
      <c r="F45" s="28" t="e">
        <f t="shared" si="1"/>
        <v>#VALUE!</v>
      </c>
      <c r="G45" s="24" t="e">
        <f t="shared" si="2"/>
        <v>#VALUE!</v>
      </c>
    </row>
    <row r="46" ht="14.25" spans="1:7">
      <c r="A46" s="37">
        <v>41</v>
      </c>
      <c r="B46" s="38"/>
      <c r="C46" s="39"/>
      <c r="D46" s="40" t="s">
        <v>233</v>
      </c>
      <c r="E46" s="22" t="e">
        <f t="shared" si="0"/>
        <v>#VALUE!</v>
      </c>
      <c r="F46" s="28" t="e">
        <f t="shared" si="1"/>
        <v>#VALUE!</v>
      </c>
      <c r="G46" s="24" t="e">
        <f t="shared" si="2"/>
        <v>#VALUE!</v>
      </c>
    </row>
    <row r="48" spans="1:7">
      <c r="C48" s="41" t="s">
        <v>248</v>
      </c>
      <c r="D48" s="41"/>
      <c r="E48" s="41"/>
    </row>
    <row r="49" spans="2:8">
      <c r="C49" s="42" t="s">
        <v>249</v>
      </c>
      <c r="D49" s="42"/>
      <c r="E49" s="42"/>
    </row>
    <row r="52" spans="2:8">
      <c r="B52" s="42" t="s">
        <v>250</v>
      </c>
      <c r="C52" s="42"/>
      <c r="D52" s="42"/>
      <c r="E52" s="42"/>
      <c r="F52" s="42"/>
      <c r="G52" s="42"/>
      <c r="H52" s="42"/>
    </row>
    <row r="53" spans="2:8">
      <c r="B53" s="1" t="s">
        <v>251</v>
      </c>
      <c r="F53">
        <v>1</v>
      </c>
    </row>
    <row r="54" spans="2:8">
      <c r="B54" s="1" t="s">
        <v>252</v>
      </c>
      <c r="D54" s="2"/>
      <c r="F54">
        <v>2</v>
      </c>
    </row>
    <row r="55" spans="2:8">
      <c r="B55" s="1" t="s">
        <v>253</v>
      </c>
      <c r="D55" s="2"/>
      <c r="F55">
        <v>3</v>
      </c>
    </row>
    <row r="56" spans="2:8">
      <c r="B56" s="1" t="s">
        <v>254</v>
      </c>
      <c r="D56" s="1"/>
      <c r="F56">
        <v>4</v>
      </c>
    </row>
    <row r="57" spans="2:8">
      <c r="B57" s="1" t="s">
        <v>255</v>
      </c>
      <c r="D57" s="1"/>
      <c r="F57">
        <v>5</v>
      </c>
    </row>
    <row r="58" spans="2:8">
      <c r="B58" s="1" t="s">
        <v>256</v>
      </c>
      <c r="D58" s="1"/>
      <c r="F58">
        <v>6</v>
      </c>
    </row>
    <row r="59" spans="2:8">
      <c r="B59" s="1" t="s">
        <v>257</v>
      </c>
      <c r="D59" s="1"/>
      <c r="F59">
        <v>7</v>
      </c>
    </row>
    <row r="60" spans="2:8">
      <c r="B60" s="1" t="s">
        <v>258</v>
      </c>
      <c r="F60">
        <v>8</v>
      </c>
    </row>
    <row r="61" spans="2:8">
      <c r="F61">
        <v>9</v>
      </c>
    </row>
    <row r="62" spans="2:8">
      <c r="F62">
        <v>10</v>
      </c>
    </row>
    <row r="63" spans="2:8">
      <c r="D63" s="43"/>
      <c r="F63">
        <v>11</v>
      </c>
    </row>
    <row r="64" spans="2:8">
      <c r="D64" s="2" t="s">
        <v>259</v>
      </c>
      <c r="F64">
        <v>12</v>
      </c>
    </row>
    <row r="65" spans="2:6">
      <c r="B65" s="43">
        <v>25660</v>
      </c>
      <c r="C65" s="44">
        <f t="shared" ref="C65:C125" si="3">B65</f>
        <v>25660</v>
      </c>
      <c r="D65" t="e">
        <f t="shared" ref="D65:D125" si="4">DATEDIF(C65,$E$4,"Y")</f>
        <v>#NUM!</v>
      </c>
      <c r="F65">
        <v>13</v>
      </c>
    </row>
    <row r="66" spans="2:6">
      <c r="B66" s="43">
        <v>26025</v>
      </c>
      <c r="C66" s="44">
        <f t="shared" si="3"/>
        <v>26025</v>
      </c>
      <c r="D66" t="e">
        <f t="shared" si="4"/>
        <v>#NUM!</v>
      </c>
      <c r="F66">
        <v>14</v>
      </c>
    </row>
    <row r="67" spans="2:6">
      <c r="B67" s="43">
        <v>26391</v>
      </c>
      <c r="C67" s="44">
        <f t="shared" si="3"/>
        <v>26391</v>
      </c>
      <c r="D67" t="e">
        <f t="shared" si="4"/>
        <v>#NUM!</v>
      </c>
      <c r="F67">
        <v>15</v>
      </c>
    </row>
    <row r="68" spans="2:6">
      <c r="B68" s="43">
        <v>26756</v>
      </c>
      <c r="C68" s="44">
        <f t="shared" si="3"/>
        <v>26756</v>
      </c>
      <c r="D68" t="e">
        <f t="shared" si="4"/>
        <v>#NUM!</v>
      </c>
      <c r="F68">
        <v>16</v>
      </c>
    </row>
    <row r="69" spans="2:6">
      <c r="B69" s="43">
        <v>27121</v>
      </c>
      <c r="C69" s="44">
        <f t="shared" si="3"/>
        <v>27121</v>
      </c>
      <c r="D69" t="e">
        <f t="shared" si="4"/>
        <v>#NUM!</v>
      </c>
      <c r="F69">
        <v>17</v>
      </c>
    </row>
    <row r="70" spans="2:6">
      <c r="B70" s="43">
        <v>27486</v>
      </c>
      <c r="C70" s="44">
        <f t="shared" si="3"/>
        <v>27486</v>
      </c>
      <c r="D70" t="e">
        <f t="shared" si="4"/>
        <v>#NUM!</v>
      </c>
      <c r="F70">
        <v>18</v>
      </c>
    </row>
    <row r="71" spans="2:6">
      <c r="B71" s="43">
        <v>27852</v>
      </c>
      <c r="C71" s="44">
        <f t="shared" si="3"/>
        <v>27852</v>
      </c>
      <c r="D71" t="e">
        <f t="shared" si="4"/>
        <v>#NUM!</v>
      </c>
      <c r="F71">
        <v>19</v>
      </c>
    </row>
    <row r="72" spans="2:6">
      <c r="B72" s="43">
        <v>28217</v>
      </c>
      <c r="C72" s="44">
        <f t="shared" si="3"/>
        <v>28217</v>
      </c>
      <c r="D72" t="e">
        <f t="shared" si="4"/>
        <v>#NUM!</v>
      </c>
      <c r="F72">
        <v>20</v>
      </c>
    </row>
    <row r="73" spans="2:6">
      <c r="B73" s="43">
        <v>28582</v>
      </c>
      <c r="C73" s="44">
        <f t="shared" si="3"/>
        <v>28582</v>
      </c>
      <c r="D73" t="e">
        <f t="shared" si="4"/>
        <v>#NUM!</v>
      </c>
      <c r="F73">
        <v>21</v>
      </c>
    </row>
    <row r="74" spans="2:6">
      <c r="B74" s="43">
        <v>28947</v>
      </c>
      <c r="C74" s="44">
        <f t="shared" si="3"/>
        <v>28947</v>
      </c>
      <c r="D74" t="e">
        <f t="shared" si="4"/>
        <v>#NUM!</v>
      </c>
      <c r="F74">
        <v>22</v>
      </c>
    </row>
    <row r="75" spans="2:6">
      <c r="B75" s="43">
        <v>29313</v>
      </c>
      <c r="C75" s="44">
        <f t="shared" si="3"/>
        <v>29313</v>
      </c>
      <c r="D75" t="e">
        <f t="shared" si="4"/>
        <v>#NUM!</v>
      </c>
      <c r="F75">
        <v>23</v>
      </c>
    </row>
    <row r="76" spans="2:6">
      <c r="B76" s="43">
        <v>29678</v>
      </c>
      <c r="C76" s="44">
        <f t="shared" si="3"/>
        <v>29678</v>
      </c>
      <c r="D76" t="e">
        <f t="shared" si="4"/>
        <v>#NUM!</v>
      </c>
      <c r="F76">
        <v>24</v>
      </c>
    </row>
    <row r="77" spans="2:6">
      <c r="B77" s="43">
        <v>30043</v>
      </c>
      <c r="C77" s="44">
        <f t="shared" si="3"/>
        <v>30043</v>
      </c>
      <c r="D77" t="e">
        <f t="shared" si="4"/>
        <v>#NUM!</v>
      </c>
      <c r="F77">
        <v>25</v>
      </c>
    </row>
    <row r="78" spans="2:6">
      <c r="B78" s="43">
        <v>30408</v>
      </c>
      <c r="C78" s="44">
        <f t="shared" si="3"/>
        <v>30408</v>
      </c>
      <c r="D78" t="e">
        <f t="shared" si="4"/>
        <v>#NUM!</v>
      </c>
      <c r="F78">
        <v>26</v>
      </c>
    </row>
    <row r="79" spans="2:6">
      <c r="B79" s="43">
        <v>30774</v>
      </c>
      <c r="C79" s="44">
        <f t="shared" si="3"/>
        <v>30774</v>
      </c>
      <c r="D79" t="e">
        <f t="shared" si="4"/>
        <v>#NUM!</v>
      </c>
      <c r="F79">
        <v>27</v>
      </c>
    </row>
    <row r="80" spans="2:6">
      <c r="B80" s="43">
        <v>31139</v>
      </c>
      <c r="C80" s="44">
        <f t="shared" si="3"/>
        <v>31139</v>
      </c>
      <c r="D80" t="e">
        <f t="shared" si="4"/>
        <v>#NUM!</v>
      </c>
      <c r="F80">
        <v>28</v>
      </c>
    </row>
    <row r="81" spans="2:6">
      <c r="B81" s="43">
        <v>31504</v>
      </c>
      <c r="C81" s="44">
        <f t="shared" si="3"/>
        <v>31504</v>
      </c>
      <c r="D81" t="e">
        <f t="shared" si="4"/>
        <v>#NUM!</v>
      </c>
      <c r="F81">
        <v>29</v>
      </c>
    </row>
    <row r="82" spans="2:6">
      <c r="B82" s="43">
        <v>31869</v>
      </c>
      <c r="C82" s="44">
        <f t="shared" si="3"/>
        <v>31869</v>
      </c>
      <c r="D82" t="e">
        <f t="shared" si="4"/>
        <v>#NUM!</v>
      </c>
      <c r="F82">
        <v>30</v>
      </c>
    </row>
    <row r="83" spans="2:6">
      <c r="B83" s="43">
        <v>32235</v>
      </c>
      <c r="C83" s="44">
        <f t="shared" si="3"/>
        <v>32235</v>
      </c>
      <c r="D83" t="e">
        <f t="shared" si="4"/>
        <v>#NUM!</v>
      </c>
      <c r="F83">
        <v>31</v>
      </c>
    </row>
    <row r="84" spans="2:6">
      <c r="B84" s="43">
        <v>32600</v>
      </c>
      <c r="C84" s="44">
        <f t="shared" si="3"/>
        <v>32600</v>
      </c>
      <c r="D84" t="e">
        <f t="shared" si="4"/>
        <v>#NUM!</v>
      </c>
      <c r="F84">
        <v>32</v>
      </c>
    </row>
    <row r="85" spans="2:6">
      <c r="B85" s="43">
        <v>32965</v>
      </c>
      <c r="C85" s="44">
        <f t="shared" si="3"/>
        <v>32965</v>
      </c>
      <c r="D85" t="e">
        <f t="shared" si="4"/>
        <v>#NUM!</v>
      </c>
      <c r="F85">
        <v>33</v>
      </c>
    </row>
    <row r="86" spans="2:6">
      <c r="B86" s="43">
        <v>33330</v>
      </c>
      <c r="C86" s="44">
        <f t="shared" si="3"/>
        <v>33330</v>
      </c>
      <c r="D86" t="e">
        <f t="shared" si="4"/>
        <v>#NUM!</v>
      </c>
      <c r="F86">
        <v>34</v>
      </c>
    </row>
    <row r="87" spans="2:6">
      <c r="B87" s="43">
        <v>33696</v>
      </c>
      <c r="C87" s="44">
        <f t="shared" si="3"/>
        <v>33696</v>
      </c>
      <c r="D87" t="e">
        <f t="shared" si="4"/>
        <v>#NUM!</v>
      </c>
      <c r="F87">
        <v>35</v>
      </c>
    </row>
    <row r="88" spans="2:6">
      <c r="B88" s="43">
        <v>34061</v>
      </c>
      <c r="C88" s="44">
        <f t="shared" si="3"/>
        <v>34061</v>
      </c>
      <c r="D88" t="e">
        <f t="shared" si="4"/>
        <v>#NUM!</v>
      </c>
      <c r="F88">
        <v>36</v>
      </c>
    </row>
    <row r="89" spans="2:6">
      <c r="B89" s="43">
        <v>34426</v>
      </c>
      <c r="C89" s="44">
        <f t="shared" si="3"/>
        <v>34426</v>
      </c>
      <c r="D89" t="e">
        <f t="shared" si="4"/>
        <v>#NUM!</v>
      </c>
      <c r="F89">
        <v>37</v>
      </c>
    </row>
    <row r="90" spans="2:6">
      <c r="B90" s="43">
        <v>34791</v>
      </c>
      <c r="C90" s="44">
        <f t="shared" si="3"/>
        <v>34791</v>
      </c>
      <c r="D90" t="e">
        <f t="shared" si="4"/>
        <v>#NUM!</v>
      </c>
      <c r="F90">
        <v>38</v>
      </c>
    </row>
    <row r="91" spans="2:6">
      <c r="B91" s="43">
        <v>35157</v>
      </c>
      <c r="C91" s="44">
        <f t="shared" si="3"/>
        <v>35157</v>
      </c>
      <c r="D91" t="e">
        <f t="shared" si="4"/>
        <v>#NUM!</v>
      </c>
      <c r="F91">
        <v>39</v>
      </c>
    </row>
    <row r="92" spans="2:6">
      <c r="B92" s="43">
        <v>35522</v>
      </c>
      <c r="C92" s="44">
        <f t="shared" si="3"/>
        <v>35522</v>
      </c>
      <c r="D92" t="e">
        <f t="shared" si="4"/>
        <v>#NUM!</v>
      </c>
      <c r="F92">
        <v>40</v>
      </c>
    </row>
    <row r="93" spans="2:6">
      <c r="B93" s="43">
        <v>35887</v>
      </c>
      <c r="C93" s="44">
        <f t="shared" si="3"/>
        <v>35887</v>
      </c>
      <c r="D93" t="e">
        <f t="shared" si="4"/>
        <v>#NUM!</v>
      </c>
    </row>
    <row r="94" spans="2:6">
      <c r="B94" s="43">
        <v>36252</v>
      </c>
      <c r="C94" s="44">
        <f t="shared" si="3"/>
        <v>36252</v>
      </c>
      <c r="D94" t="e">
        <f t="shared" si="4"/>
        <v>#NUM!</v>
      </c>
    </row>
    <row r="95" spans="2:6">
      <c r="B95" s="43">
        <v>36618</v>
      </c>
      <c r="C95" s="44">
        <f t="shared" si="3"/>
        <v>36618</v>
      </c>
      <c r="D95" t="e">
        <f t="shared" si="4"/>
        <v>#NUM!</v>
      </c>
    </row>
    <row r="96" spans="2:6">
      <c r="B96" s="43">
        <v>36983</v>
      </c>
      <c r="C96" s="44">
        <f t="shared" si="3"/>
        <v>36983</v>
      </c>
      <c r="D96" t="e">
        <f t="shared" si="4"/>
        <v>#NUM!</v>
      </c>
    </row>
    <row r="97" spans="2:4">
      <c r="B97" s="43">
        <v>37348</v>
      </c>
      <c r="C97" s="44">
        <f t="shared" si="3"/>
        <v>37348</v>
      </c>
      <c r="D97" t="e">
        <f t="shared" si="4"/>
        <v>#NUM!</v>
      </c>
    </row>
    <row r="98" spans="2:4">
      <c r="B98" s="43">
        <v>37713</v>
      </c>
      <c r="C98" s="44">
        <f t="shared" si="3"/>
        <v>37713</v>
      </c>
      <c r="D98" t="e">
        <f t="shared" si="4"/>
        <v>#NUM!</v>
      </c>
    </row>
    <row r="99" spans="2:4">
      <c r="B99" s="43">
        <v>38079</v>
      </c>
      <c r="C99" s="44">
        <f t="shared" si="3"/>
        <v>38079</v>
      </c>
      <c r="D99" t="e">
        <f t="shared" si="4"/>
        <v>#NUM!</v>
      </c>
    </row>
    <row r="100" spans="2:4">
      <c r="B100" s="43">
        <v>38444</v>
      </c>
      <c r="C100" s="44">
        <f t="shared" si="3"/>
        <v>38444</v>
      </c>
      <c r="D100" t="e">
        <f t="shared" si="4"/>
        <v>#NUM!</v>
      </c>
    </row>
    <row r="101" spans="2:4">
      <c r="B101" s="43">
        <v>38809</v>
      </c>
      <c r="C101" s="44">
        <f t="shared" si="3"/>
        <v>38809</v>
      </c>
      <c r="D101" t="e">
        <f t="shared" si="4"/>
        <v>#NUM!</v>
      </c>
    </row>
    <row r="102" spans="2:4">
      <c r="B102" s="43">
        <v>39174</v>
      </c>
      <c r="C102" s="44">
        <f t="shared" si="3"/>
        <v>39174</v>
      </c>
      <c r="D102" t="e">
        <f t="shared" si="4"/>
        <v>#NUM!</v>
      </c>
    </row>
    <row r="103" spans="2:4">
      <c r="B103" s="43">
        <v>39540</v>
      </c>
      <c r="C103" s="44">
        <f t="shared" si="3"/>
        <v>39540</v>
      </c>
      <c r="D103" t="e">
        <f t="shared" si="4"/>
        <v>#NUM!</v>
      </c>
    </row>
    <row r="104" spans="2:4">
      <c r="B104" s="43">
        <v>39905</v>
      </c>
      <c r="C104" s="44">
        <f t="shared" si="3"/>
        <v>39905</v>
      </c>
      <c r="D104" t="e">
        <f t="shared" si="4"/>
        <v>#NUM!</v>
      </c>
    </row>
    <row r="105" spans="2:4">
      <c r="B105" s="43">
        <v>40270</v>
      </c>
      <c r="C105" s="44">
        <f t="shared" si="3"/>
        <v>40270</v>
      </c>
      <c r="D105" t="e">
        <f t="shared" si="4"/>
        <v>#NUM!</v>
      </c>
    </row>
    <row r="106" spans="2:4">
      <c r="B106" s="43">
        <v>40635</v>
      </c>
      <c r="C106" s="44">
        <f t="shared" si="3"/>
        <v>40635</v>
      </c>
      <c r="D106" t="e">
        <f t="shared" si="4"/>
        <v>#NUM!</v>
      </c>
    </row>
    <row r="107" spans="2:4">
      <c r="B107" s="43">
        <v>41001</v>
      </c>
      <c r="C107" s="44">
        <f t="shared" si="3"/>
        <v>41001</v>
      </c>
      <c r="D107" t="e">
        <f t="shared" si="4"/>
        <v>#NUM!</v>
      </c>
    </row>
    <row r="108" spans="2:4">
      <c r="B108" s="43">
        <v>41366</v>
      </c>
      <c r="C108" s="44">
        <f t="shared" si="3"/>
        <v>41366</v>
      </c>
      <c r="D108" t="e">
        <f t="shared" si="4"/>
        <v>#NUM!</v>
      </c>
    </row>
    <row r="109" spans="2:4">
      <c r="B109" s="43">
        <v>41731</v>
      </c>
      <c r="C109" s="44">
        <f t="shared" si="3"/>
        <v>41731</v>
      </c>
      <c r="D109" t="e">
        <f t="shared" si="4"/>
        <v>#NUM!</v>
      </c>
    </row>
    <row r="110" spans="2:4">
      <c r="B110" s="43">
        <v>42096</v>
      </c>
      <c r="C110" s="44">
        <f t="shared" si="3"/>
        <v>42096</v>
      </c>
      <c r="D110" t="e">
        <f t="shared" si="4"/>
        <v>#NUM!</v>
      </c>
    </row>
    <row r="111" spans="2:4">
      <c r="B111" s="43">
        <v>42462</v>
      </c>
      <c r="C111" s="44">
        <f t="shared" si="3"/>
        <v>42462</v>
      </c>
      <c r="D111" t="e">
        <f t="shared" si="4"/>
        <v>#NUM!</v>
      </c>
    </row>
    <row r="112" spans="2:4">
      <c r="B112" s="43">
        <v>42827</v>
      </c>
      <c r="C112" s="44">
        <f t="shared" si="3"/>
        <v>42827</v>
      </c>
      <c r="D112" t="e">
        <f t="shared" si="4"/>
        <v>#NUM!</v>
      </c>
    </row>
    <row r="113" spans="2:4">
      <c r="B113" s="43">
        <v>43192</v>
      </c>
      <c r="C113" s="44">
        <f t="shared" si="3"/>
        <v>43192</v>
      </c>
      <c r="D113" t="e">
        <f t="shared" si="4"/>
        <v>#NUM!</v>
      </c>
    </row>
    <row r="114" spans="2:4">
      <c r="B114" s="43">
        <v>43557</v>
      </c>
      <c r="C114" s="44">
        <f t="shared" si="3"/>
        <v>43557</v>
      </c>
      <c r="D114" t="e">
        <f t="shared" si="4"/>
        <v>#NUM!</v>
      </c>
    </row>
    <row r="115" spans="2:4">
      <c r="B115" s="43">
        <v>43923</v>
      </c>
      <c r="C115" s="44">
        <f t="shared" si="3"/>
        <v>43923</v>
      </c>
      <c r="D115" t="e">
        <f t="shared" si="4"/>
        <v>#NUM!</v>
      </c>
    </row>
    <row r="116" spans="2:4">
      <c r="B116" s="43">
        <v>44288</v>
      </c>
      <c r="C116" s="44">
        <f t="shared" si="3"/>
        <v>44288</v>
      </c>
      <c r="D116" t="e">
        <f t="shared" si="4"/>
        <v>#NUM!</v>
      </c>
    </row>
    <row r="117" spans="2:4">
      <c r="B117" s="43">
        <v>44653</v>
      </c>
      <c r="C117" s="44">
        <f t="shared" si="3"/>
        <v>44653</v>
      </c>
      <c r="D117" t="e">
        <f t="shared" si="4"/>
        <v>#NUM!</v>
      </c>
    </row>
    <row r="118" spans="2:4">
      <c r="B118" s="43">
        <v>45018</v>
      </c>
      <c r="C118" s="44">
        <f t="shared" si="3"/>
        <v>45018</v>
      </c>
      <c r="D118" t="e">
        <f t="shared" si="4"/>
        <v>#NUM!</v>
      </c>
    </row>
    <row r="119" spans="2:4">
      <c r="B119" s="43">
        <v>45384</v>
      </c>
      <c r="C119" s="44">
        <f t="shared" si="3"/>
        <v>45384</v>
      </c>
      <c r="D119" t="e">
        <f t="shared" si="4"/>
        <v>#NUM!</v>
      </c>
    </row>
    <row r="120" spans="2:4">
      <c r="B120" s="43">
        <v>45749</v>
      </c>
      <c r="C120" s="44">
        <f t="shared" si="3"/>
        <v>45749</v>
      </c>
      <c r="D120" t="e">
        <f t="shared" si="4"/>
        <v>#NUM!</v>
      </c>
    </row>
    <row r="121" spans="2:4">
      <c r="B121" s="43">
        <v>46114</v>
      </c>
      <c r="C121" s="44">
        <f t="shared" si="3"/>
        <v>46114</v>
      </c>
      <c r="D121" t="e">
        <f t="shared" si="4"/>
        <v>#NUM!</v>
      </c>
    </row>
    <row r="122" spans="2:4">
      <c r="B122" s="43">
        <v>46479</v>
      </c>
      <c r="C122" s="44">
        <f t="shared" si="3"/>
        <v>46479</v>
      </c>
      <c r="D122" t="e">
        <f t="shared" si="4"/>
        <v>#NUM!</v>
      </c>
    </row>
    <row r="123" spans="2:4">
      <c r="B123" s="43">
        <v>46845</v>
      </c>
      <c r="C123" s="44">
        <f t="shared" si="3"/>
        <v>46845</v>
      </c>
      <c r="D123" t="e">
        <f t="shared" si="4"/>
        <v>#NUM!</v>
      </c>
    </row>
    <row r="124" spans="2:4">
      <c r="B124" s="43">
        <v>47210</v>
      </c>
      <c r="C124" s="44">
        <f t="shared" si="3"/>
        <v>47210</v>
      </c>
      <c r="D124" t="e">
        <f t="shared" si="4"/>
        <v>#NUM!</v>
      </c>
    </row>
    <row r="125" spans="2:4">
      <c r="B125" s="43">
        <v>47575</v>
      </c>
      <c r="C125" s="44">
        <f t="shared" si="3"/>
        <v>47575</v>
      </c>
      <c r="D125" t="e">
        <f t="shared" si="4"/>
        <v>#NUM!</v>
      </c>
    </row>
  </sheetData>
  <mergeCells count="1">
    <mergeCell ref="D4:D5"/>
  </mergeCells>
  <conditionalFormatting sqref="E6:E46">
    <cfRule type="cellIs" dxfId="0" priority="1" stopIfTrue="1" operator="equal">
      <formula>51</formula>
    </cfRule>
    <cfRule type="cellIs" dxfId="0" priority="2" stopIfTrue="1" operator="equal">
      <formula>46</formula>
    </cfRule>
    <cfRule type="cellIs" dxfId="0" priority="3" stopIfTrue="1" operator="equal">
      <formula>41</formula>
    </cfRule>
    <cfRule type="cellIs" dxfId="0" priority="4" stopIfTrue="1" operator="equal">
      <formula>31</formula>
    </cfRule>
    <cfRule type="cellIs" dxfId="0" priority="5" stopIfTrue="1" operator="equal">
      <formula>26</formula>
    </cfRule>
    <cfRule type="cellIs" dxfId="0" priority="6" stopIfTrue="1" operator="equal">
      <formula>21</formula>
    </cfRule>
    <cfRule type="containsText" dxfId="1" priority="7" stopIfTrue="1" operator="between" text="36">
      <formula>NOT(ISERROR(SEARCH("36",E6)))</formula>
    </cfRule>
  </conditionalFormatting>
  <pageMargins left="0.33" right="0.72" top="0.87" bottom="0.29" header="0.22" footer="0.19"/>
  <pageSetup paperSize="9" orientation="portrait" blackAndWhite="1" horizontalDpi="1200" verticalDpi="12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レース着順とタイム</vt:lpstr>
      <vt:lpstr>レース結果 OYC Rating</vt:lpstr>
      <vt:lpstr>レース結果　スポーツカップ</vt:lpstr>
      <vt:lpstr>ﾚｰﾃｨﾝｸﾞ計算書(TSF)</vt:lpstr>
      <vt:lpstr>レーティング計算書(OYCRating)</vt:lpstr>
      <vt:lpstr>YYC</vt:lpstr>
      <vt:lpstr>船齢計算書 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oyc race</dc:creator>
  <cp:lastModifiedBy>onizaki</cp:lastModifiedBy>
  <dcterms:created xsi:type="dcterms:W3CDTF">2010-04-13T00:33:00Z</dcterms:created>
  <dcterms:modified xsi:type="dcterms:W3CDTF">2026-06-21T06:25:56Z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1FFDDFB0248D4F40AB4B1EED33215792_13</vt:lpwstr>
  </property>
  <property fmtid="{D5CDD505-2E9C-101B-9397-08002B2CF9AE}" pid="3" name="KSOProductBuildVer">
    <vt:lpwstr>1041-12.1.0.26880</vt:lpwstr>
  </property>
  <property fmtid="{D5CDD505-2E9C-101B-9397-08002B2CF9AE}" pid="4" name="CalculationRule">
    <vt:i4>0</vt:i4>
  </property>
</Properties>
</file>