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16035" yWindow="1515" windowWidth="28770" windowHeight="1725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'ﾚｰﾃｨﾝｸﾞ計算書(TSF)'!$A$1:$M$67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0" l="1"/>
  <c r="L37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6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K9" i="10"/>
  <c r="L9" i="10" s="1"/>
  <c r="K8" i="10"/>
  <c r="L8" i="10" s="1"/>
  <c r="K7" i="10"/>
  <c r="L7" i="10" s="1"/>
  <c r="K6" i="10"/>
  <c r="L6" i="10" s="1"/>
  <c r="K5" i="10"/>
  <c r="J66" i="1"/>
  <c r="K66" i="1" s="1"/>
  <c r="L66" i="1" s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L59" i="1" s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J6" i="5" s="1"/>
  <c r="K6" i="5" s="1"/>
  <c r="E9" i="5"/>
  <c r="F9" i="5"/>
  <c r="G9" i="5"/>
  <c r="H9" i="5" s="1"/>
  <c r="I9" i="5"/>
  <c r="J9" i="5" s="1"/>
  <c r="K9" i="5" s="1"/>
  <c r="E11" i="5"/>
  <c r="F11" i="5"/>
  <c r="G11" i="5"/>
  <c r="H11" i="5" s="1"/>
  <c r="I11" i="5"/>
  <c r="J11" i="5" s="1"/>
  <c r="K11" i="5" s="1"/>
  <c r="E17" i="5"/>
  <c r="F17" i="5"/>
  <c r="G17" i="5"/>
  <c r="H17" i="5" s="1"/>
  <c r="I17" i="5"/>
  <c r="E7" i="5"/>
  <c r="F7" i="5"/>
  <c r="G7" i="5"/>
  <c r="H7" i="5" s="1"/>
  <c r="I7" i="5"/>
  <c r="J7" i="5" s="1"/>
  <c r="K7" i="5" s="1"/>
  <c r="E14" i="5"/>
  <c r="F14" i="5"/>
  <c r="G14" i="5"/>
  <c r="H14" i="5" s="1"/>
  <c r="I14" i="5"/>
  <c r="E10" i="5"/>
  <c r="F10" i="5"/>
  <c r="G10" i="5"/>
  <c r="H10" i="5" s="1"/>
  <c r="I10" i="5"/>
  <c r="J10" i="5" s="1"/>
  <c r="K10" i="5" s="1"/>
  <c r="E16" i="5"/>
  <c r="F16" i="5"/>
  <c r="G16" i="5"/>
  <c r="H16" i="5" s="1"/>
  <c r="I16" i="5"/>
  <c r="J16" i="5" s="1"/>
  <c r="K16" i="5" s="1"/>
  <c r="E8" i="5"/>
  <c r="F8" i="5"/>
  <c r="G8" i="5"/>
  <c r="H8" i="5" s="1"/>
  <c r="I8" i="5"/>
  <c r="J8" i="5" s="1"/>
  <c r="K8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E6" i="8"/>
  <c r="F6" i="8"/>
  <c r="N6" i="8"/>
  <c r="E9" i="8"/>
  <c r="F9" i="8"/>
  <c r="N9" i="8"/>
  <c r="E10" i="8"/>
  <c r="F10" i="8"/>
  <c r="N10" i="8"/>
  <c r="E7" i="8"/>
  <c r="F7" i="8"/>
  <c r="N7" i="8"/>
  <c r="O7" i="8" s="1"/>
  <c r="P7" i="8" s="1"/>
  <c r="E12" i="8"/>
  <c r="F12" i="8"/>
  <c r="N12" i="8"/>
  <c r="O12" i="8" s="1"/>
  <c r="P12" i="8" s="1"/>
  <c r="E11" i="8"/>
  <c r="F11" i="8"/>
  <c r="N11" i="8"/>
  <c r="O11" i="8" s="1"/>
  <c r="E5" i="8"/>
  <c r="F5" i="8"/>
  <c r="N5" i="8"/>
  <c r="O5" i="8" s="1"/>
  <c r="P5" i="8" s="1"/>
  <c r="E8" i="8"/>
  <c r="F8" i="8"/>
  <c r="N8" i="8"/>
  <c r="O8" i="8" s="1"/>
  <c r="P8" i="8" s="1"/>
  <c r="E13" i="8"/>
  <c r="F13" i="8"/>
  <c r="N13" i="8"/>
  <c r="E14" i="8"/>
  <c r="F14" i="8"/>
  <c r="N14" i="8"/>
  <c r="E15" i="8"/>
  <c r="F15" i="8"/>
  <c r="N15" i="8"/>
  <c r="E16" i="8"/>
  <c r="F16" i="8"/>
  <c r="N16" i="8"/>
  <c r="O16" i="8" s="1"/>
  <c r="P16" i="8" s="1"/>
  <c r="E17" i="8"/>
  <c r="F17" i="8"/>
  <c r="N17" i="8"/>
  <c r="E18" i="8"/>
  <c r="F18" i="8"/>
  <c r="N18" i="8"/>
  <c r="O18" i="8" s="1"/>
  <c r="P18" i="8" s="1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7" i="1"/>
  <c r="O9" i="8" l="1"/>
  <c r="P9" i="8" s="1"/>
  <c r="O40" i="8"/>
  <c r="P40" i="8" s="1"/>
  <c r="O32" i="8"/>
  <c r="P32" i="8" s="1"/>
  <c r="O29" i="8"/>
  <c r="P29" i="8" s="1"/>
  <c r="O21" i="8"/>
  <c r="P21" i="8" s="1"/>
  <c r="O13" i="8"/>
  <c r="P13" i="8" s="1"/>
  <c r="M5" i="8"/>
  <c r="L23" i="1"/>
  <c r="L50" i="1"/>
  <c r="L11" i="5"/>
  <c r="L22" i="1"/>
  <c r="L34" i="1"/>
  <c r="L28" i="1"/>
  <c r="L13" i="1"/>
  <c r="L15" i="1"/>
  <c r="L14" i="1"/>
  <c r="L56" i="1"/>
  <c r="L32" i="1"/>
  <c r="L60" i="1"/>
  <c r="L8" i="1"/>
  <c r="L52" i="1"/>
  <c r="L36" i="5"/>
  <c r="N36" i="5" s="1"/>
  <c r="L29" i="5"/>
  <c r="M29" i="5" s="1"/>
  <c r="L23" i="5"/>
  <c r="M23" i="5" s="1"/>
  <c r="L27" i="5"/>
  <c r="M27" i="5" s="1"/>
  <c r="L7" i="5"/>
  <c r="L9" i="5"/>
  <c r="N7" i="5" s="1"/>
  <c r="L25" i="1"/>
  <c r="L29" i="1"/>
  <c r="L38" i="1"/>
  <c r="L53" i="1"/>
  <c r="L61" i="1"/>
  <c r="L65" i="1"/>
  <c r="L31" i="1"/>
  <c r="O22" i="8"/>
  <c r="P22" i="8" s="1"/>
  <c r="O36" i="8"/>
  <c r="P36" i="8" s="1"/>
  <c r="O25" i="8"/>
  <c r="P25" i="8" s="1"/>
  <c r="L63" i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10" i="8"/>
  <c r="P10" i="8" s="1"/>
  <c r="J14" i="5"/>
  <c r="M14" i="5" s="1"/>
  <c r="J17" i="5"/>
  <c r="K17" i="5" s="1"/>
  <c r="L17" i="5" s="1"/>
  <c r="M17" i="5" s="1"/>
  <c r="L58" i="1"/>
  <c r="O35" i="8"/>
  <c r="P35" i="8" s="1"/>
  <c r="O27" i="8"/>
  <c r="P27" i="8" s="1"/>
  <c r="O19" i="8"/>
  <c r="P19" i="8" s="1"/>
  <c r="O14" i="8"/>
  <c r="P14" i="8" s="1"/>
  <c r="O6" i="8"/>
  <c r="P6" i="8" s="1"/>
  <c r="L9" i="1"/>
  <c r="L21" i="1"/>
  <c r="L33" i="1"/>
  <c r="L47" i="1"/>
  <c r="L49" i="1"/>
  <c r="L62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L18" i="5" s="1"/>
  <c r="N18" i="5" s="1"/>
  <c r="J12" i="5"/>
  <c r="K12" i="5" s="1"/>
  <c r="L12" i="5" s="1"/>
  <c r="L26" i="1"/>
  <c r="L30" i="1"/>
  <c r="L55" i="1"/>
  <c r="L32" i="5"/>
  <c r="M32" i="5" s="1"/>
  <c r="L13" i="5"/>
  <c r="L16" i="5"/>
  <c r="M16" i="5" s="1"/>
  <c r="L25" i="5"/>
  <c r="N25" i="5" s="1"/>
  <c r="L19" i="5"/>
  <c r="M19" i="5" s="1"/>
  <c r="L21" i="5"/>
  <c r="N21" i="5" s="1"/>
  <c r="L8" i="5"/>
  <c r="N9" i="5" s="1"/>
  <c r="L10" i="5"/>
  <c r="L40" i="5"/>
  <c r="N40" i="5" s="1"/>
  <c r="L24" i="5"/>
  <c r="N24" i="5" s="1"/>
  <c r="L28" i="5"/>
  <c r="N28" i="5" s="1"/>
  <c r="L15" i="5"/>
  <c r="N15" i="5" s="1"/>
  <c r="L26" i="5"/>
  <c r="N26" i="5" s="1"/>
  <c r="L27" i="1"/>
  <c r="L46" i="1"/>
  <c r="L54" i="1"/>
  <c r="L57" i="1"/>
  <c r="L64" i="1"/>
  <c r="L51" i="1"/>
  <c r="L6" i="5"/>
  <c r="N6" i="5" s="1"/>
  <c r="L35" i="5"/>
  <c r="N35" i="5" s="1"/>
  <c r="L38" i="5"/>
  <c r="N38" i="5" s="1"/>
  <c r="L6" i="1"/>
  <c r="L18" i="1"/>
  <c r="L48" i="1"/>
  <c r="L5" i="5"/>
  <c r="L30" i="5"/>
  <c r="L7" i="1"/>
  <c r="L39" i="1"/>
  <c r="L37" i="1"/>
  <c r="L20" i="1"/>
  <c r="H41" i="8"/>
  <c r="M39" i="8"/>
  <c r="M9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9" i="8"/>
  <c r="I7" i="8"/>
  <c r="M11" i="8"/>
  <c r="H16" i="8"/>
  <c r="J18" i="8"/>
  <c r="G23" i="8"/>
  <c r="I25" i="8"/>
  <c r="M27" i="8"/>
  <c r="H32" i="8"/>
  <c r="J34" i="8"/>
  <c r="G39" i="8"/>
  <c r="H6" i="8"/>
  <c r="I9" i="8"/>
  <c r="J8" i="8"/>
  <c r="G7" i="8"/>
  <c r="M7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9" i="8"/>
  <c r="G8" i="8"/>
  <c r="M8" i="8"/>
  <c r="H7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9" i="8"/>
  <c r="I8" i="8"/>
  <c r="J7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11" i="5" l="1"/>
  <c r="M10" i="5"/>
  <c r="N13" i="5"/>
  <c r="K6" i="8"/>
  <c r="L6" i="8" s="1"/>
  <c r="Q6" i="8" s="1"/>
  <c r="N29" i="5"/>
  <c r="N10" i="5"/>
  <c r="M36" i="5"/>
  <c r="N27" i="5"/>
  <c r="N17" i="5"/>
  <c r="N23" i="5"/>
  <c r="M21" i="5"/>
  <c r="M7" i="5"/>
  <c r="M11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9" i="8"/>
  <c r="L9" i="8" s="1"/>
  <c r="Q9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7" i="8"/>
  <c r="L7" i="8" s="1"/>
  <c r="Q7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R10" i="8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<sst xmlns="http://schemas.openxmlformats.org/spreadsheetml/2006/main" count="506" uniqueCount="289">
  <si>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</si>
  <si>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</si>
  <si>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</si>
  <si>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</si>
  <si>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</si>
  <si>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</si>
  <si>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</si>
  <si>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</si>
  <si>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</si>
  <si>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</si>
  <si>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</si>
  <si>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</si>
  <si>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</si>
  <si>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</si>
  <si>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</si>
  <si>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</si>
  <si>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</si>
  <si>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</si>
  <si>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</si>
  <si>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</si>
  <si>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</si>
  <si>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</si>
  <si>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</si>
  <si>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</si>
  <si>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</si>
  <si>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</si>
  <si>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</si>
  <si>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</si>
  <si>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</si>
  <si>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</si>
  <si>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</si>
  <si>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</si>
  <si>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</si>
  <si>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</si>
  <si>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</si>
  <si>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</si>
  <si>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</si>
  <si>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</si>
  <si>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</si>
  <si>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</si>
  <si>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</si>
  <si>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</si>
  <si>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</si>
  <si>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</si>
  <si>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</si>
  <si>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</si>
  <si>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</si>
  <si>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</si>
  <si>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</si>
  <si>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</si>
  <si>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</si>
  <si>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</si>
  <si>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</si>
  <si>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</si>
  <si>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</si>
  <si>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</si>
  <si>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</si>
  <si>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</si>
  <si>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</si>
  <si>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</si>
  <si>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</si>
  <si>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</si>
  <si>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</si>
  <si>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</si>
  <si>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</si>
  <si>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</si>
  <si>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</si>
  <si>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</si>
  <si>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</si>
  <si>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</si>
  <si>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</si>
  <si>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</si>
  <si>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</si>
  <si>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</si>
  <si>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</si>
  <si>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</si>
  <si>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</si>
  <si>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</si>
  <si>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</si>
  <si>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</si>
  <si>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</si>
  <si>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</si>
  <si>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</si>
  <si>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</si>
  <si>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</si>
  <si>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</si>
  <si>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</si>
  <si>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</si>
  <si>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</si>
  <si>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</si>
  <si>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</si>
  <si>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</si>
  <si>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</si>
  <si>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</si>
  <si>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</si>
  <si>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</si>
  <si>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</si>
  <si>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</si>
  <si>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</si>
  <si>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</si>
  <si>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</si>
  <si>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</si>
  <si>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</si>
  <si>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</si>
  <si>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</si>
  <si>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</si>
  <si>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</si>
  <si>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</si>
  <si>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</si>
  <si>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</si>
  <si>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</si>
  <si>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</si>
  <si>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</si>
  <si>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</si>
  <si>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</si>
  <si>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</si>
  <si>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</si>
  <si>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</si>
  <si>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</si>
  <si>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</si>
  <si>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</si>
  <si>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</si>
  <si>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</si>
  <si>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</si>
  <si>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</si>
  <si>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</si>
  <si>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</si>
  <si>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</si>
  <si>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</si>
  <si>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</si>
  <si>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</si>
  <si>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</si>
  <si>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</si>
  <si>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</si>
  <si>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</si>
  <si>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</si>
  <si>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</si>
  <si>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</si>
  <si>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</si>
  <si>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</si>
  <si>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</si>
  <si>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</si>
  <si>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</si>
  <si>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</si>
  <si>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</si>
  <si>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</si>
  <si>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</si>
  <si>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</si>
  <si>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</si>
  <si>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</si>
  <si>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</si>
  <si>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</si>
  <si>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</si>
  <si>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</si>
  <si>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</si>
  <si>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</si>
  <si>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</si>
  <si>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</si>
  <si>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</si>
  <si>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</si>
  <si>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</si>
  <si>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</si>
  <si>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</si>
  <si>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</si>
  <si>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</si>
  <si>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</si>
  <si>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</si>
  <si>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</si>
  <si>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</si>
  <si>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</si>
  <si>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</si>
  <si>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</si>
  <si>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</si>
  <si>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</si>
  <si>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</si>
  <si>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</si>
  <si>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</si>
  <si>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</si>
  <si>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</si>
  <si>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</si>
  <si>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</si>
  <si>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</si>
  <si>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</si>
  <si>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</si>
  <si>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</si>
  <si>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</si>
  <si>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</si>
  <si>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</si>
  <si>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</si>
  <si>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</si>
  <si>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</si>
  <si>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</si>
  <si>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</si>
  <si>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</si>
  <si>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</si>
  <si>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</si>
  <si>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</si>
  <si>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</si>
  <si>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</si>
  <si>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</si>
  <si>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</si>
  <si>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</si>
  <si>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</si>
  <si>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</si>
  <si>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</si>
  <si>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</si>
  <si>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</si>
  <si>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</si>
  <si>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</si>
  <si>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</si>
  <si>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</si>
  <si>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</si>
  <si>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</si>
  <si>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</si>
  <si>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</si>
  <si>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</si>
  <si>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</si>
  <si>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</si>
  <si>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</si>
  <si>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</si>
  <si>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</si>
  <si>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</si>
  <si>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</si>
  <si>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</si>
  <si>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</si>
  <si>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</si>
  <si>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</si>
  <si>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</si>
  <si>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</si>
  <si>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</si>
  <si>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</si>
  <si>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</si>
  <si>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</si>
  <si>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</si>
  <si>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</si>
  <si>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</si>
  <si>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</si>
  <si>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</si>
  <si>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</si>
  <si>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</si>
  <si>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</si>
  <si>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</si>
  <si>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</si>
  <si>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</si>
  <si>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</si>
  <si>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</si>
  <si>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</si>
  <si>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</si>
  <si>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</si>
  <si>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</si>
  <si>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</si>
  <si>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</si>
  <si>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</si>
  <si>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</si>
  <si>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</si>
  <si>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</si>
  <si>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</si>
  <si>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</si>
  <si>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</si>
  <si>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</si>
  <si>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</si>
  <si>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</si>
  <si>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</si>
  <si>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</si>
  <si>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</si>
  <si>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BrownSugarII</t>
    <phoneticPr fontId="2"/>
  </si>
  <si>
    <t>ＱＵＥＲＩＤＡ</t>
  </si>
  <si>
    <t>ＱＵＥＲＩＤＡ</t>
    <phoneticPr fontId="2"/>
  </si>
  <si>
    <t>ＣｏｏＣｏｏ　Ｓｉｘ</t>
  </si>
  <si>
    <t>ＣｏｏＣｏｏ　Ｓｉｘ</t>
    <phoneticPr fontId="2"/>
  </si>
  <si>
    <t>ＦＯＲＴＥ</t>
  </si>
  <si>
    <t>ＦＯＲＴＥ</t>
    <phoneticPr fontId="2"/>
  </si>
  <si>
    <t>ＦＯＲＴＥ</t>
    <phoneticPr fontId="2"/>
  </si>
  <si>
    <t>ひねもすＩＶ</t>
    <phoneticPr fontId="2"/>
  </si>
  <si>
    <t>ＩＳＥ-Ｖ</t>
    <phoneticPr fontId="2"/>
  </si>
  <si>
    <t>ＩＳＥ-Ｖ</t>
    <phoneticPr fontId="2"/>
  </si>
  <si>
    <t>ONAIR34</t>
  </si>
  <si>
    <t>ONAIR34</t>
    <phoneticPr fontId="2"/>
  </si>
  <si>
    <t>ONAIR34</t>
    <phoneticPr fontId="2"/>
  </si>
  <si>
    <t>ONAIR34</t>
    <phoneticPr fontId="2"/>
  </si>
  <si>
    <t>ピーターパン</t>
  </si>
  <si>
    <t>ピーターパン</t>
    <phoneticPr fontId="2"/>
  </si>
  <si>
    <t>ＳＡＴＯ</t>
    <phoneticPr fontId="2"/>
  </si>
  <si>
    <t>ＳＡＴＯ</t>
    <phoneticPr fontId="2"/>
  </si>
  <si>
    <t>蓮真</t>
  </si>
  <si>
    <t>蓮真</t>
    <phoneticPr fontId="2"/>
  </si>
  <si>
    <t>MOANA</t>
  </si>
  <si>
    <t>MOANA</t>
    <phoneticPr fontId="2"/>
  </si>
  <si>
    <t>RET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</si>
</sst>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Fill="1" applyBorder="1" applyAlignment="1">
      <alignment horizontal="right"/>
    </xf>
    <xf numFmtId="183" fontId="0" fillId="0" borderId="0" xfId="0" applyNumberFormat="1" applyFill="1"/>
    <xf numFmtId="9" fontId="14" fillId="3" borderId="10" xfId="0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Font="1" applyBorder="1" applyAlignment="1">
      <alignment horizontal="right"/>
    </xf>
    <xf numFmtId="14" fontId="0" fillId="0" borderId="12" xfId="0" applyNumberFormat="1" applyFont="1" applyBorder="1" applyAlignment="1">
      <alignment horizontal="right"/>
    </xf>
    <xf numFmtId="14" fontId="0" fillId="0" borderId="18" xfId="0" applyNumberFormat="1" applyFont="1" applyBorder="1" applyAlignment="1">
      <alignment horizontal="right"/>
    </xf>
    <xf numFmtId="182" fontId="0" fillId="0" borderId="0" xfId="0" applyNumberFormat="1" applyFon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ont="1" applyFill="1" applyBorder="1"/>
    <xf numFmtId="9" fontId="0" fillId="3" borderId="15" xfId="0" applyNumberFormat="1" applyFont="1" applyFill="1" applyBorder="1"/>
    <xf numFmtId="9" fontId="0" fillId="3" borderId="64" xfId="0" applyNumberFormat="1" applyFont="1" applyFill="1" applyBorder="1"/>
    <xf numFmtId="0" fontId="0" fillId="0" borderId="7" xfId="0" applyFont="1" applyBorder="1"/>
    <xf numFmtId="0" fontId="0" fillId="2" borderId="9" xfId="0" applyFon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1"/>
  <sheetViews>
    <sheetView topLeftCell="A4" zoomScaleNormal="100" zoomScaleSheetLayoutView="100" workbookViewId="0">
      <selection activeCell="I24" sqref="I24:I30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4" customFormat="1" ht="23.65" customHeight="1">
      <c r="B2" s="336" t="s">
        <v>262</v>
      </c>
      <c r="C2" s="336"/>
      <c r="D2" s="336"/>
      <c r="E2" s="203"/>
    </row>
    <row r="3" spans="2:7" s="204" customFormat="1" ht="14.25">
      <c r="B3" s="206"/>
      <c r="C3" s="206" t="s">
        <v>0</v>
      </c>
      <c r="D3" s="207">
        <v>45823</v>
      </c>
      <c r="E3" s="203"/>
    </row>
    <row r="4" spans="2:7" s="204" customFormat="1" ht="17.649999999999999" customHeight="1">
      <c r="B4" s="337" t="s">
        <v>1</v>
      </c>
      <c r="C4" s="337"/>
      <c r="D4" s="208">
        <v>0.45833333333333331</v>
      </c>
      <c r="E4" s="205"/>
    </row>
    <row r="5" spans="2:7" s="204" customFormat="1" ht="17.649999999999999" customHeight="1" thickBot="1">
      <c r="B5" s="304"/>
      <c r="C5" s="304" t="s">
        <v>2</v>
      </c>
      <c r="D5" s="208" t="s">
        <v>265</v>
      </c>
      <c r="E5" s="205"/>
      <c r="G5" s="204" t="s">
        <v>3</v>
      </c>
    </row>
    <row r="6" spans="2:7" ht="14.25" thickBot="1">
      <c r="B6" s="209" t="s">
        <v>4</v>
      </c>
      <c r="C6" s="223" t="s">
        <v>5</v>
      </c>
      <c r="D6" s="224" t="s">
        <v>6</v>
      </c>
      <c r="E6" s="211" t="s">
        <v>7</v>
      </c>
      <c r="G6" t="s">
        <v>8</v>
      </c>
    </row>
    <row r="7" spans="2:7">
      <c r="B7" s="210">
        <v>1</v>
      </c>
      <c r="C7" s="225" t="s">
        <v>267</v>
      </c>
      <c r="D7" s="226">
        <v>0.49501157407407409</v>
      </c>
      <c r="E7" s="212">
        <f t="shared" ref="E7:E16" si="0">(D7-$D$4)*86400</f>
        <v>3169.0000000000032</v>
      </c>
      <c r="G7" t="s">
        <v>9</v>
      </c>
    </row>
    <row r="8" spans="2:7">
      <c r="B8" s="210">
        <v>2</v>
      </c>
      <c r="C8" s="227" t="s">
        <v>272</v>
      </c>
      <c r="D8" s="228">
        <v>0.4994791666666667</v>
      </c>
      <c r="E8" s="212">
        <f t="shared" si="0"/>
        <v>3555.0000000000041</v>
      </c>
      <c r="G8" t="s">
        <v>10</v>
      </c>
    </row>
    <row r="9" spans="2:7">
      <c r="B9" s="210">
        <v>3</v>
      </c>
      <c r="C9" s="227" t="s">
        <v>269</v>
      </c>
      <c r="D9" s="228">
        <v>0.50025462962962963</v>
      </c>
      <c r="E9" s="212">
        <f t="shared" si="0"/>
        <v>3622.0000000000018</v>
      </c>
    </row>
    <row r="10" spans="2:7">
      <c r="B10" s="210">
        <v>4</v>
      </c>
      <c r="C10" s="227" t="s">
        <v>273</v>
      </c>
      <c r="D10" s="228">
        <v>0.50179398148148147</v>
      </c>
      <c r="E10" s="212">
        <f t="shared" si="0"/>
        <v>3755.0000000000005</v>
      </c>
      <c r="G10" t="s">
        <v>11</v>
      </c>
    </row>
    <row r="11" spans="2:7">
      <c r="B11" s="210">
        <v>5</v>
      </c>
      <c r="C11" s="227" t="s">
        <v>275</v>
      </c>
      <c r="D11" s="228">
        <v>0.50207175925925929</v>
      </c>
      <c r="E11" s="212">
        <f t="shared" si="0"/>
        <v>3779.0000000000041</v>
      </c>
      <c r="G11" t="s">
        <v>12</v>
      </c>
    </row>
    <row r="12" spans="2:7">
      <c r="B12" s="210">
        <v>6</v>
      </c>
      <c r="C12" s="227" t="s">
        <v>279</v>
      </c>
      <c r="D12" s="228">
        <v>0.50315972222222227</v>
      </c>
      <c r="E12" s="212">
        <f t="shared" si="0"/>
        <v>3873.0000000000059</v>
      </c>
      <c r="G12" t="s">
        <v>13</v>
      </c>
    </row>
    <row r="13" spans="2:7">
      <c r="B13" s="210">
        <v>7</v>
      </c>
      <c r="C13" s="227" t="s">
        <v>281</v>
      </c>
      <c r="D13" s="228">
        <v>0.50453703703703701</v>
      </c>
      <c r="E13" s="212">
        <f t="shared" si="0"/>
        <v>3991.9999999999991</v>
      </c>
      <c r="G13" t="s">
        <v>14</v>
      </c>
    </row>
    <row r="14" spans="2:7">
      <c r="B14" s="210">
        <v>8</v>
      </c>
      <c r="C14" s="227" t="s">
        <v>283</v>
      </c>
      <c r="D14" s="228">
        <v>0.51435185185185184</v>
      </c>
      <c r="E14" s="212">
        <f t="shared" si="0"/>
        <v>4840</v>
      </c>
      <c r="F14" s="151"/>
      <c r="G14" s="34" t="s">
        <v>13</v>
      </c>
    </row>
    <row r="15" spans="2:7">
      <c r="B15" s="210">
        <v>9</v>
      </c>
      <c r="C15" s="227" t="s">
        <v>285</v>
      </c>
      <c r="D15" s="228">
        <v>0.5160069444444445</v>
      </c>
      <c r="E15" s="212">
        <f t="shared" si="0"/>
        <v>4983.0000000000064</v>
      </c>
      <c r="G15" s="96" t="s">
        <v>15</v>
      </c>
    </row>
    <row r="16" spans="2:7" ht="14.25" customHeight="1">
      <c r="B16" s="210">
        <v>10</v>
      </c>
      <c r="C16" s="227" t="s">
        <v>287</v>
      </c>
      <c r="D16" s="228" t="s">
        <v>288</v>
      </c>
      <c r="E16" s="212" t="e">
        <f t="shared" si="0"/>
        <v>#VALUE!</v>
      </c>
      <c r="G16" s="96" t="s">
        <v>13</v>
      </c>
    </row>
    <row r="17" spans="2:9">
      <c r="B17" s="210">
        <v>11</v>
      </c>
      <c r="C17" s="227"/>
      <c r="D17" s="228"/>
      <c r="E17" s="212">
        <f t="shared" ref="E17:E43" si="1">(D17-$D$4)*86400</f>
        <v>-39600</v>
      </c>
      <c r="G17" s="96" t="s">
        <v>16</v>
      </c>
    </row>
    <row r="18" spans="2:9">
      <c r="B18" s="210">
        <v>12</v>
      </c>
      <c r="C18" s="227"/>
      <c r="D18" s="228"/>
      <c r="E18" s="212">
        <f t="shared" si="1"/>
        <v>-39600</v>
      </c>
    </row>
    <row r="19" spans="2:9">
      <c r="B19" s="210">
        <v>13</v>
      </c>
      <c r="C19" s="227"/>
      <c r="D19" s="228"/>
      <c r="E19" s="212">
        <f t="shared" si="1"/>
        <v>-39600</v>
      </c>
    </row>
    <row r="20" spans="2:9">
      <c r="B20" s="210">
        <v>14</v>
      </c>
      <c r="C20" s="227"/>
      <c r="D20" s="228"/>
      <c r="E20" s="212">
        <f t="shared" si="1"/>
        <v>-39600</v>
      </c>
    </row>
    <row r="21" spans="2:9">
      <c r="B21" s="210">
        <v>15</v>
      </c>
      <c r="C21" s="227"/>
      <c r="D21" s="228"/>
      <c r="E21" s="212">
        <f t="shared" si="1"/>
        <v>-39600</v>
      </c>
    </row>
    <row r="22" spans="2:9">
      <c r="B22" s="210">
        <v>16</v>
      </c>
      <c r="C22" s="227"/>
      <c r="D22" s="228"/>
      <c r="E22" s="212">
        <f t="shared" si="1"/>
        <v>-39600</v>
      </c>
    </row>
    <row r="23" spans="2:9">
      <c r="B23" s="210">
        <v>17</v>
      </c>
      <c r="C23" s="227"/>
      <c r="D23" s="228"/>
      <c r="E23" s="212">
        <f t="shared" si="1"/>
        <v>-39600</v>
      </c>
    </row>
    <row r="24" spans="2:9">
      <c r="B24" s="210">
        <v>18</v>
      </c>
      <c r="C24" s="227"/>
      <c r="D24" s="228"/>
      <c r="E24" s="212">
        <f t="shared" si="1"/>
        <v>-39600</v>
      </c>
      <c r="I24" t="s">
        <v>266</v>
      </c>
    </row>
    <row r="25" spans="2:9">
      <c r="B25" s="210">
        <v>19</v>
      </c>
      <c r="C25" s="227"/>
      <c r="D25" s="228"/>
      <c r="E25" s="212">
        <f t="shared" si="1"/>
        <v>-39600</v>
      </c>
      <c r="I25" t="s">
        <v>270</v>
      </c>
    </row>
    <row r="26" spans="2:9">
      <c r="B26" s="210">
        <v>20</v>
      </c>
      <c r="C26" s="227"/>
      <c r="D26" s="228"/>
      <c r="E26" s="212">
        <f t="shared" si="1"/>
        <v>-39600</v>
      </c>
      <c r="I26" t="s">
        <v>268</v>
      </c>
    </row>
    <row r="27" spans="2:9">
      <c r="B27" s="210">
        <v>21</v>
      </c>
      <c r="C27" s="227"/>
      <c r="D27" s="228"/>
      <c r="E27" s="212">
        <f t="shared" si="1"/>
        <v>-39600</v>
      </c>
      <c r="I27" t="s">
        <v>208</v>
      </c>
    </row>
    <row r="28" spans="2:9">
      <c r="B28" s="210">
        <v>22</v>
      </c>
      <c r="C28" s="227"/>
      <c r="D28" s="228"/>
      <c r="E28" s="212">
        <f t="shared" si="1"/>
        <v>-39600</v>
      </c>
      <c r="I28" t="s">
        <v>68</v>
      </c>
    </row>
    <row r="29" spans="2:9">
      <c r="B29" s="210">
        <v>23</v>
      </c>
      <c r="C29" s="227"/>
      <c r="D29" s="228"/>
      <c r="E29" s="212">
        <f t="shared" si="1"/>
        <v>-39600</v>
      </c>
      <c r="I29" t="s">
        <v>284</v>
      </c>
    </row>
    <row r="30" spans="2:9">
      <c r="B30" s="210">
        <v>24</v>
      </c>
      <c r="C30" s="227"/>
      <c r="D30" s="228"/>
      <c r="E30" s="212">
        <f t="shared" si="1"/>
        <v>-39600</v>
      </c>
      <c r="I30" t="s">
        <v>286</v>
      </c>
    </row>
    <row r="31" spans="2:9">
      <c r="B31" s="210">
        <v>25</v>
      </c>
      <c r="C31" s="227"/>
      <c r="D31" s="228"/>
      <c r="E31" s="212">
        <f t="shared" si="1"/>
        <v>-39600</v>
      </c>
    </row>
    <row r="32" spans="2:9">
      <c r="B32" s="210">
        <v>26</v>
      </c>
      <c r="C32" s="227"/>
      <c r="D32" s="228"/>
      <c r="E32" s="212">
        <f t="shared" si="1"/>
        <v>-39600</v>
      </c>
    </row>
    <row r="33" spans="2:5">
      <c r="B33" s="210">
        <v>27</v>
      </c>
      <c r="C33" s="227"/>
      <c r="D33" s="228"/>
      <c r="E33" s="212">
        <f t="shared" si="1"/>
        <v>-39600</v>
      </c>
    </row>
    <row r="34" spans="2:5">
      <c r="B34" s="210">
        <v>28</v>
      </c>
      <c r="C34" s="227"/>
      <c r="D34" s="228"/>
      <c r="E34" s="212">
        <f t="shared" si="1"/>
        <v>-39600</v>
      </c>
    </row>
    <row r="35" spans="2:5">
      <c r="B35" s="210">
        <v>29</v>
      </c>
      <c r="C35" s="227"/>
      <c r="D35" s="228"/>
      <c r="E35" s="212">
        <f t="shared" si="1"/>
        <v>-39600</v>
      </c>
    </row>
    <row r="36" spans="2:5">
      <c r="B36" s="210">
        <v>30</v>
      </c>
      <c r="C36" s="227"/>
      <c r="D36" s="228"/>
      <c r="E36" s="212">
        <f t="shared" si="1"/>
        <v>-39600</v>
      </c>
    </row>
    <row r="37" spans="2:5">
      <c r="B37" s="210">
        <v>31</v>
      </c>
      <c r="C37" s="227"/>
      <c r="D37" s="228"/>
      <c r="E37" s="212">
        <f t="shared" si="1"/>
        <v>-39600</v>
      </c>
    </row>
    <row r="38" spans="2:5">
      <c r="B38" s="210">
        <v>32</v>
      </c>
      <c r="C38" s="227"/>
      <c r="D38" s="228"/>
      <c r="E38" s="212">
        <f t="shared" si="1"/>
        <v>-39600</v>
      </c>
    </row>
    <row r="39" spans="2:5">
      <c r="B39" s="210">
        <v>33</v>
      </c>
      <c r="C39" s="227"/>
      <c r="D39" s="228"/>
      <c r="E39" s="212">
        <f t="shared" si="1"/>
        <v>-39600</v>
      </c>
    </row>
    <row r="40" spans="2:5">
      <c r="B40" s="210">
        <v>34</v>
      </c>
      <c r="C40" s="227"/>
      <c r="D40" s="228"/>
      <c r="E40" s="212">
        <f t="shared" si="1"/>
        <v>-39600</v>
      </c>
    </row>
    <row r="41" spans="2:5">
      <c r="B41" s="210">
        <v>35</v>
      </c>
      <c r="C41" s="227"/>
      <c r="D41" s="228"/>
      <c r="E41" s="212">
        <f t="shared" si="1"/>
        <v>-39600</v>
      </c>
    </row>
    <row r="42" spans="2:5">
      <c r="B42" s="210">
        <v>36</v>
      </c>
      <c r="C42" s="227"/>
      <c r="D42" s="228"/>
      <c r="E42" s="212">
        <f t="shared" si="1"/>
        <v>-39600</v>
      </c>
    </row>
    <row r="43" spans="2:5" ht="14.25" thickBot="1">
      <c r="B43" s="210">
        <v>37</v>
      </c>
      <c r="C43" s="229"/>
      <c r="D43" s="230"/>
      <c r="E43" s="212">
        <f t="shared" si="1"/>
        <v>-39600</v>
      </c>
    </row>
    <row r="45" spans="2:5" ht="15">
      <c r="C45" s="127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1"/>
      <c r="S1" s="161"/>
    </row>
    <row r="2" spans="2:19" ht="17.25" customHeight="1">
      <c r="B2" s="338" t="s">
        <v>263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  <c r="R2" s="34"/>
      <c r="S2" s="34"/>
    </row>
    <row r="3" spans="2:19" ht="21" customHeight="1" thickBot="1">
      <c r="I3" s="45"/>
      <c r="K3" s="46" t="s">
        <v>44</v>
      </c>
      <c r="L3" s="340">
        <f>レース着順とタイム!D3</f>
        <v>45823</v>
      </c>
      <c r="M3" s="341"/>
      <c r="N3" s="4">
        <f>レース着順とタイム!D4</f>
        <v>0.45833333333333331</v>
      </c>
      <c r="R3" s="162"/>
      <c r="S3" s="162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37" t="s">
        <v>51</v>
      </c>
      <c r="K4" s="241" t="s">
        <v>52</v>
      </c>
      <c r="L4" s="240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0" t="s">
        <v>56</v>
      </c>
      <c r="R4" s="5" t="s">
        <v>57</v>
      </c>
      <c r="S4" s="148" t="s">
        <v>58</v>
      </c>
    </row>
    <row r="5" spans="2:19">
      <c r="B5" s="244">
        <v>1</v>
      </c>
      <c r="C5" s="245">
        <v>1</v>
      </c>
      <c r="D5" s="246" t="s">
        <v>266</v>
      </c>
      <c r="E5" s="247" t="str">
        <f>IF(VLOOKUP(D5,'ﾚｰﾃｨﾝｸﾞ計算書(TSF)'!$D$6:$H$66,2,FALSE)=0," ",VLOOKUP(D5,'ﾚｰﾃｨﾝｸﾞ計算書(TSF)'!$D$6:$H$66,2,FALSE))</f>
        <v>210</v>
      </c>
      <c r="F5" s="231" t="str">
        <f>VLOOKUP(D5,'ﾚｰﾃｨﾝｸﾞ計算書(TSF)'!$D$6:$H$66,3,FALSE)</f>
        <v>fre-31</v>
      </c>
      <c r="G5" s="234">
        <f>VLOOKUP(D5,'レーティング計算書(OYCRating)'!$D$5:$M$43,4,FALSE)</f>
        <v>663</v>
      </c>
      <c r="H5" s="235">
        <f>VLOOKUP(D5,'レーティング計算書(OYCRating)'!$D$5:$M$43,5,FALSE)</f>
        <v>0.04</v>
      </c>
      <c r="I5" s="236">
        <f>VLOOKUP(D5,'レーティング計算書(OYCRating)'!$D$5:$M$43,6,FALSE)</f>
        <v>0</v>
      </c>
      <c r="J5" s="238">
        <f>VLOOKUP(D5,'レーティング計算書(OYCRating)'!$D$5:$M$43,7,FALSE)</f>
        <v>-0.02</v>
      </c>
      <c r="K5" s="242">
        <f>G5+H5*G5+I5*G5+J5*G5</f>
        <v>676.26</v>
      </c>
      <c r="L5" s="248">
        <f>600/K5</f>
        <v>0.88723272114275575</v>
      </c>
      <c r="M5" s="249">
        <f>VLOOKUP(D5,'レーティング計算書(OYCRating)'!$D$5:$M$43,10,FALSE)</f>
        <v>0.03</v>
      </c>
      <c r="N5" s="250">
        <f>VLOOKUP(D5,レース着順とタイム!$C$7:$D$43,2,FALSE)</f>
        <v>0.49501157407407409</v>
      </c>
      <c r="O5" s="251">
        <f>(N5-$N$3)*86400</f>
        <v>3169.0000000000032</v>
      </c>
      <c r="P5" s="252">
        <f>IF(O5&gt;0,O5,99999999)</f>
        <v>3169.0000000000032</v>
      </c>
      <c r="Q5" s="253">
        <f>P5*L5/(1-M5)</f>
        <v>2898.59844670247</v>
      </c>
      <c r="R5" s="164"/>
      <c r="S5" s="165"/>
    </row>
    <row r="6" spans="2:19">
      <c r="B6" s="210">
        <v>2</v>
      </c>
      <c r="C6" s="186">
        <v>2</v>
      </c>
      <c r="D6" s="213" t="s">
        <v>270</v>
      </c>
      <c r="E6" s="60" t="str">
        <f>IF(VLOOKUP(D6,'ﾚｰﾃｨﾝｸﾞ計算書(TSF)'!$D$6:$H$66,2,FALSE)=0," ",VLOOKUP(D6,'ﾚｰﾃｨﾝｸﾞ計算書(TSF)'!$D$6:$H$66,2,FALSE))</f>
        <v>4167</v>
      </c>
      <c r="F6" s="232" t="str">
        <f>VLOOKUP(D6,'ﾚｰﾃｨﾝｸﾞ計算書(TSF)'!$D$6:$H$66,3,FALSE)</f>
        <v>yokoyama-30sr P:B</v>
      </c>
      <c r="G6" s="33">
        <f>VLOOKUP(D6,'レーティング計算書(OYCRating)'!$D$5:$M$43,4,FALSE)</f>
        <v>677</v>
      </c>
      <c r="H6" s="158">
        <f>VLOOKUP(D6,'レーティング計算書(OYCRating)'!$D$5:$M$43,5,FALSE)</f>
        <v>0.06</v>
      </c>
      <c r="I6" s="64">
        <f>VLOOKUP(D6,'レーティング計算書(OYCRating)'!$D$5:$M$43,6,FALSE)</f>
        <v>0</v>
      </c>
      <c r="J6" s="239">
        <f>VLOOKUP(D6,'レーティング計算書(OYCRating)'!$D$5:$M$43,7,FALSE)</f>
        <v>-0.02</v>
      </c>
      <c r="K6" s="243">
        <f>G6+H6*G6+I6*G6+J6*G6</f>
        <v>704.08</v>
      </c>
      <c r="L6" s="233">
        <f>600/K6</f>
        <v>0.85217588910351094</v>
      </c>
      <c r="M6" s="66">
        <f>VLOOKUP(D6,'レーティング計算書(OYCRating)'!$D$5:$M$43,10,FALSE)</f>
        <v>0.03</v>
      </c>
      <c r="N6" s="157">
        <f>VLOOKUP(D6,レース着順とタイム!$C$7:$D$43,2,FALSE)</f>
        <v>0.4994791666666667</v>
      </c>
      <c r="O6" s="21">
        <f>(N6-$N$3)*86400</f>
        <v>3555.0000000000041</v>
      </c>
      <c r="P6" s="22">
        <f>IF(O6&gt;0,O6,99999999)</f>
        <v>3555.0000000000041</v>
      </c>
      <c r="Q6" s="221">
        <f>P6*L6/(1-M6)</f>
        <v>3123.1807069721494</v>
      </c>
      <c r="R6" s="149">
        <f t="shared" ref="R6:R16" si="0">IF(Q6=0, "-",Q6-Q5)</f>
        <v>224.58226026967941</v>
      </c>
      <c r="S6" s="150">
        <f t="shared" ref="S6:S16" si="1">IF(Q6=0, "-", Q6-$Q$5)</f>
        <v>224.58226026967941</v>
      </c>
    </row>
    <row r="7" spans="2:19">
      <c r="B7" s="210">
        <v>3</v>
      </c>
      <c r="C7" s="186">
        <v>5</v>
      </c>
      <c r="D7" s="213" t="s">
        <v>68</v>
      </c>
      <c r="E7" s="60" t="str">
        <f>IF(VLOOKUP(D7,'ﾚｰﾃｨﾝｸﾞ計算書(TSF)'!$D$6:$H$66,2,FALSE)=0," ",VLOOKUP(D7,'ﾚｰﾃｨﾝｸﾞ計算書(TSF)'!$D$6:$H$66,2,FALSE))</f>
        <v>JST374</v>
      </c>
      <c r="F7" s="60" t="str">
        <f>VLOOKUP(D7,'ﾚｰﾃｨﾝｸﾞ計算書(TSF)'!$D$6:$H$66,3,FALSE)</f>
        <v>yamaha-31s LTD</v>
      </c>
      <c r="G7" s="33">
        <f>VLOOKUP(D7,'レーティング計算書(OYCRating)'!$D$5:$M$43,4,FALSE)</f>
        <v>677</v>
      </c>
      <c r="H7" s="158">
        <f>VLOOKUP(D7,'レーティング計算書(OYCRating)'!$D$5:$M$43,5,FALSE)</f>
        <v>0.05</v>
      </c>
      <c r="I7" s="64">
        <f>VLOOKUP(D7,'レーティング計算書(OYCRating)'!$D$5:$M$43,6,FALSE)</f>
        <v>0</v>
      </c>
      <c r="J7" s="239">
        <f>VLOOKUP(D7,'レーティング計算書(OYCRating)'!$D$5:$M$43,7,FALSE)</f>
        <v>-0.02</v>
      </c>
      <c r="K7" s="243">
        <f>G7+H7*G7+I7*G7+J7*G7</f>
        <v>697.31000000000006</v>
      </c>
      <c r="L7" s="233">
        <f>600/K7</f>
        <v>0.8604494414249042</v>
      </c>
      <c r="M7" s="66">
        <f>VLOOKUP(D7,'レーティング計算書(OYCRating)'!$D$5:$M$43,10,FALSE)</f>
        <v>0.03</v>
      </c>
      <c r="N7" s="157">
        <f>VLOOKUP(D7,レース着順とタイム!$C$7:$D$43,2,FALSE)</f>
        <v>0.50207175925925929</v>
      </c>
      <c r="O7" s="21">
        <f>(N7-$N$3)*86400</f>
        <v>3779.0000000000041</v>
      </c>
      <c r="P7" s="22">
        <f>IF(O7&gt;0,O7,99999999)</f>
        <v>3779.0000000000041</v>
      </c>
      <c r="Q7" s="221">
        <f>P7*L7/(1-M7)</f>
        <v>3352.2045764378522</v>
      </c>
      <c r="R7" s="149">
        <f t="shared" si="0"/>
        <v>229.02386946570277</v>
      </c>
      <c r="S7" s="150">
        <f t="shared" si="1"/>
        <v>453.60612973538218</v>
      </c>
    </row>
    <row r="8" spans="2:19">
      <c r="B8" s="210">
        <v>4</v>
      </c>
      <c r="C8" s="186">
        <v>4</v>
      </c>
      <c r="D8" s="213" t="s">
        <v>208</v>
      </c>
      <c r="E8" s="60" t="str">
        <f>IF(VLOOKUP(D8,'ﾚｰﾃｨﾝｸﾞ計算書(TSF)'!$D$6:$H$66,2,FALSE)=0," ",VLOOKUP(D8,'ﾚｰﾃｨﾝｸﾞ計算書(TSF)'!$D$6:$H$66,2,FALSE))</f>
        <v>4983</v>
      </c>
      <c r="F8" s="60" t="str">
        <f>VLOOKUP(D8,'ﾚｰﾃｨﾝｸﾞ計算書(TSF)'!$D$6:$H$66,3,FALSE)</f>
        <v>J-35s</v>
      </c>
      <c r="G8" s="33">
        <f>VLOOKUP(D8,'レーティング計算書(OYCRating)'!$D$5:$M$43,4,FALSE)</f>
        <v>643</v>
      </c>
      <c r="H8" s="158">
        <f>VLOOKUP(D8,'レーティング計算書(OYCRating)'!$D$5:$M$43,5,FALSE)</f>
        <v>0.06</v>
      </c>
      <c r="I8" s="64">
        <f>VLOOKUP(D8,'レーティング計算書(OYCRating)'!$D$5:$M$43,6,FALSE)</f>
        <v>0</v>
      </c>
      <c r="J8" s="239">
        <f>VLOOKUP(D8,'レーティング計算書(OYCRating)'!$D$5:$M$43,7,FALSE)</f>
        <v>0</v>
      </c>
      <c r="K8" s="243">
        <f>G8+H8*G8+I8*G8+J8*G8</f>
        <v>681.58</v>
      </c>
      <c r="L8" s="233">
        <f>600/K8</f>
        <v>0.8803075207605856</v>
      </c>
      <c r="M8" s="66">
        <f>VLOOKUP(D8,'レーティング計算書(OYCRating)'!$D$5:$M$43,10,FALSE)</f>
        <v>0.03</v>
      </c>
      <c r="N8" s="157">
        <f>VLOOKUP(D8,レース着順とタイム!$C$7:$D$43,2,FALSE)</f>
        <v>0.50179398148148147</v>
      </c>
      <c r="O8" s="21">
        <f>(N8-$N$3)*86400</f>
        <v>3755.0000000000005</v>
      </c>
      <c r="P8" s="22">
        <f>IF(O8&gt;0,O8,99999999)</f>
        <v>3755.0000000000005</v>
      </c>
      <c r="Q8" s="221">
        <f>P8*L8/(1-M8)</f>
        <v>3407.7883922226797</v>
      </c>
      <c r="R8" s="149">
        <f t="shared" si="0"/>
        <v>55.583815784827493</v>
      </c>
      <c r="S8" s="150">
        <f t="shared" si="1"/>
        <v>509.18994552020968</v>
      </c>
    </row>
    <row r="9" spans="2:19">
      <c r="B9" s="210">
        <v>5</v>
      </c>
      <c r="C9" s="186">
        <v>3</v>
      </c>
      <c r="D9" s="213" t="s">
        <v>268</v>
      </c>
      <c r="E9" s="60" t="str">
        <f>IF(VLOOKUP(D9,'ﾚｰﾃｨﾝｸﾞ計算書(TSF)'!$D$6:$H$66,2,FALSE)=0," ",VLOOKUP(D9,'ﾚｰﾃｨﾝｸﾞ計算書(TSF)'!$D$6:$H$66,2,FALSE))</f>
        <v>6363</v>
      </c>
      <c r="F9" s="60" t="str">
        <f>VLOOKUP(D9,'ﾚｰﾃｨﾝｸﾞ計算書(TSF)'!$D$6:$H$66,3,FALSE)</f>
        <v>Dehler36SQ</v>
      </c>
      <c r="G9" s="33">
        <f>VLOOKUP(D9,'レーティング計算書(OYCRating)'!$D$5:$M$43,4,FALSE)</f>
        <v>640</v>
      </c>
      <c r="H9" s="158">
        <f>VLOOKUP(D9,'レーティング計算書(OYCRating)'!$D$5:$M$43,5,FALSE)</f>
        <v>0.03</v>
      </c>
      <c r="I9" s="64">
        <f>VLOOKUP(D9,'レーティング計算書(OYCRating)'!$D$5:$M$43,6,FALSE)</f>
        <v>0</v>
      </c>
      <c r="J9" s="239">
        <f>VLOOKUP(D9,'レーティング計算書(OYCRating)'!$D$5:$M$43,7,FALSE)</f>
        <v>-0.02</v>
      </c>
      <c r="K9" s="243">
        <f>G9+H9*G9+I9*G9+J9*G9</f>
        <v>646.40000000000009</v>
      </c>
      <c r="L9" s="233">
        <f>600/K9</f>
        <v>0.92821782178217804</v>
      </c>
      <c r="M9" s="66">
        <f>VLOOKUP(D9,'レーティング計算書(OYCRating)'!$D$5:$M$43,10,FALSE)</f>
        <v>0.03</v>
      </c>
      <c r="N9" s="157">
        <f>VLOOKUP(D9,レース着順とタイム!$C$7:$D$43,2,FALSE)</f>
        <v>0.50025462962962963</v>
      </c>
      <c r="O9" s="21">
        <f>(N9-$N$3)*86400</f>
        <v>3622.0000000000018</v>
      </c>
      <c r="P9" s="22">
        <f>IF(O9&gt;0,O9,99999999)</f>
        <v>3622.0000000000018</v>
      </c>
      <c r="Q9" s="221">
        <f>P9*L9/(1-M9)</f>
        <v>3465.9844850464442</v>
      </c>
      <c r="R9" s="149">
        <f t="shared" si="0"/>
        <v>58.196092823764502</v>
      </c>
      <c r="S9" s="150">
        <f t="shared" si="1"/>
        <v>567.38603834397418</v>
      </c>
    </row>
    <row r="10" spans="2:19">
      <c r="B10" s="210">
        <v>6</v>
      </c>
      <c r="C10" s="186">
        <v>6</v>
      </c>
      <c r="D10" s="213" t="s">
        <v>284</v>
      </c>
      <c r="E10" s="60" t="str">
        <f>IF(VLOOKUP(D10,'ﾚｰﾃｨﾝｸﾞ計算書(TSF)'!$D$6:$H$66,2,FALSE)=0," ",VLOOKUP(D10,'ﾚｰﾃｨﾝｸﾞ計算書(TSF)'!$D$6:$H$66,2,FALSE))</f>
        <v xml:space="preserve"> </v>
      </c>
      <c r="F10" s="60" t="str">
        <f>VLOOKUP(D10,'ﾚｰﾃｨﾝｸﾞ計算書(TSF)'!$D$6:$H$66,3,FALSE)</f>
        <v>ｽｲﾝｸﾞ34</v>
      </c>
      <c r="G10" s="33">
        <f>VLOOKUP(D10,'レーティング計算書(OYCRating)'!$D$5:$M$43,4,FALSE)</f>
        <v>658</v>
      </c>
      <c r="H10" s="158">
        <f>VLOOKUP(D10,'レーティング計算書(OYCRating)'!$D$5:$M$43,5,FALSE)</f>
        <v>0.06</v>
      </c>
      <c r="I10" s="64">
        <f>VLOOKUP(D10,'レーティング計算書(OYCRating)'!$D$5:$M$43,6,FALSE)</f>
        <v>0</v>
      </c>
      <c r="J10" s="239">
        <f>VLOOKUP(D10,'レーティング計算書(OYCRating)'!$D$5:$M$43,7,FALSE)</f>
        <v>0</v>
      </c>
      <c r="K10" s="243">
        <f>G10+H10*G10+I10*G10+J10*G10</f>
        <v>697.48</v>
      </c>
      <c r="L10" s="233">
        <f>600/K10</f>
        <v>0.86023972013534433</v>
      </c>
      <c r="M10" s="66">
        <f>VLOOKUP(D10,'レーティング計算書(OYCRating)'!$D$5:$M$43,10,FALSE)</f>
        <v>0.03</v>
      </c>
      <c r="N10" s="157">
        <f>VLOOKUP(D10,レース着順とタイム!$C$7:$D$43,2,FALSE)</f>
        <v>0.5160069444444445</v>
      </c>
      <c r="O10" s="21">
        <f>(N10-$N$3)*86400</f>
        <v>4983.0000000000064</v>
      </c>
      <c r="P10" s="22">
        <f>IF(O10&gt;0,O10,99999999)</f>
        <v>4983.0000000000064</v>
      </c>
      <c r="Q10" s="221">
        <f>P10*L10/(1-M10)</f>
        <v>4419.1489952932234</v>
      </c>
      <c r="R10" s="149">
        <f t="shared" si="0"/>
        <v>953.16451024677917</v>
      </c>
      <c r="S10" s="150">
        <f t="shared" si="1"/>
        <v>1520.5505485907534</v>
      </c>
    </row>
    <row r="11" spans="2:19">
      <c r="B11" s="210">
        <v>7</v>
      </c>
      <c r="C11" s="186">
        <v>7</v>
      </c>
      <c r="D11" s="213" t="s">
        <v>286</v>
      </c>
      <c r="E11" s="60" t="str">
        <f>IF(VLOOKUP(D11,'ﾚｰﾃｨﾝｸﾞ計算書(TSF)'!$D$6:$H$66,2,FALSE)=0," ",VLOOKUP(D11,'ﾚｰﾃｨﾝｸﾞ計算書(TSF)'!$D$6:$H$66,2,FALSE))</f>
        <v xml:space="preserve"> </v>
      </c>
      <c r="F11" s="60" t="str">
        <f>VLOOKUP(D11,'ﾚｰﾃｨﾝｸﾞ計算書(TSF)'!$D$6:$H$66,3,FALSE)</f>
        <v>First310</v>
      </c>
      <c r="G11" s="33">
        <f>VLOOKUP(D11,'レーティング計算書(OYCRating)'!$D$5:$M$43,4,FALSE)</f>
        <v>680</v>
      </c>
      <c r="H11" s="158">
        <f>VLOOKUP(D11,'レーティング計算書(OYCRating)'!$D$5:$M$43,5,FALSE)</f>
        <v>0.03</v>
      </c>
      <c r="I11" s="64">
        <f>VLOOKUP(D11,'レーティング計算書(OYCRating)'!$D$5:$M$43,6,FALSE)</f>
        <v>0.03</v>
      </c>
      <c r="J11" s="239">
        <f>VLOOKUP(D11,'レーティング計算書(OYCRating)'!$D$5:$M$43,7,FALSE)</f>
        <v>0</v>
      </c>
      <c r="K11" s="243">
        <f>G11+H11*G11+I11*G11+J11*G11</f>
        <v>720.8</v>
      </c>
      <c r="L11" s="233">
        <f>600/K11</f>
        <v>0.83240843507214213</v>
      </c>
      <c r="M11" s="66">
        <f>VLOOKUP(D11,'レーティング計算書(OYCRating)'!$D$5:$M$43,10,FALSE)</f>
        <v>-0.03</v>
      </c>
      <c r="N11" s="157" t="str">
        <f>VLOOKUP(D11,レース着順とタイム!$C$7:$D$43,2,FALSE)</f>
        <v>RET</v>
      </c>
      <c r="O11" s="21" t="e">
        <f>(N11-$N$3)*86400</f>
        <v>#VALUE!</v>
      </c>
      <c r="P11" s="22"/>
      <c r="Q11" s="221"/>
      <c r="R11" s="149" t="str">
        <f t="shared" si="0"/>
        <v>-</v>
      </c>
      <c r="S11" s="150" t="str">
        <f t="shared" si="1"/>
        <v>-</v>
      </c>
    </row>
    <row r="12" spans="2:19" hidden="1">
      <c r="B12" s="210">
        <v>8</v>
      </c>
      <c r="C12" s="186">
        <v>8</v>
      </c>
      <c r="D12" s="213"/>
      <c r="E12" s="60" t="e">
        <f>IF(VLOOKUP(D12,'ﾚｰﾃｨﾝｸﾞ計算書(TSF)'!$D$6:$H$66,2,FALSE)=0," ",VLOOKUP(D12,'ﾚｰﾃｨﾝｸﾞ計算書(TSF)'!$D$6:$H$66,2,FALSE))</f>
        <v>#N/A</v>
      </c>
      <c r="F12" s="60" t="e">
        <f>VLOOKUP(D12,'ﾚｰﾃｨﾝｸﾞ計算書(TSF)'!$D$6:$H$66,3,FALSE)</f>
        <v>#N/A</v>
      </c>
      <c r="G12" s="33">
        <f>VLOOKUP(D12,'レーティング計算書(OYCRating)'!$D$5:$M$43,4,FALSE)</f>
        <v>0</v>
      </c>
      <c r="H12" s="158">
        <f>VLOOKUP(D12,'レーティング計算書(OYCRating)'!$D$5:$M$43,5,FALSE)</f>
        <v>0</v>
      </c>
      <c r="I12" s="64">
        <f>VLOOKUP(D12,'レーティング計算書(OYCRating)'!$D$5:$M$43,6,FALSE)</f>
        <v>0</v>
      </c>
      <c r="J12" s="239">
        <f>VLOOKUP(D12,'レーティング計算書(OYCRating)'!$D$5:$M$43,7,FALSE)</f>
        <v>0</v>
      </c>
      <c r="K12" s="243">
        <f t="shared" ref="K6:K41" si="2">G12+H12*G12+I12*G12+J12*G12</f>
        <v>0</v>
      </c>
      <c r="L12" s="233" t="e">
        <f t="shared" ref="L6:L41" si="3">600/K12</f>
        <v>#DIV/0!</v>
      </c>
      <c r="M12" s="66">
        <f>VLOOKUP(D12,'レーティング計算書(OYCRating)'!$D$5:$M$43,10,FALSE)</f>
        <v>0</v>
      </c>
      <c r="N12" s="157" t="e">
        <f>VLOOKUP(D12,レース着順とタイム!$C$7:$D$43,2,FALSE)</f>
        <v>#N/A</v>
      </c>
      <c r="O12" s="21" t="e">
        <f t="shared" ref="O5:O16" si="4">(N12-$N$3)*86400</f>
        <v>#N/A</v>
      </c>
      <c r="P12" s="22" t="e">
        <f t="shared" ref="P5:P12" si="5">IF(O12&gt;0,O12,99999999)</f>
        <v>#N/A</v>
      </c>
      <c r="Q12" s="221" t="e">
        <f t="shared" ref="Q5:Q12" si="6">P12*L12/(1-M12)</f>
        <v>#N/A</v>
      </c>
      <c r="R12" s="149" t="e">
        <f t="shared" si="0"/>
        <v>#N/A</v>
      </c>
      <c r="S12" s="150" t="e">
        <f t="shared" si="1"/>
        <v>#N/A</v>
      </c>
    </row>
    <row r="13" spans="2:19" hidden="1">
      <c r="B13" s="210">
        <v>9</v>
      </c>
      <c r="C13" s="186">
        <v>9</v>
      </c>
      <c r="D13" s="160"/>
      <c r="E13" s="60" t="e">
        <f>IF(VLOOKUP(D13,'ﾚｰﾃｨﾝｸﾞ計算書(TSF)'!$D$6:$H$66,2,FALSE)=0," ",VLOOKUP(D13,'ﾚｰﾃｨﾝｸﾞ計算書(TSF)'!$D$6:$H$66,2,FALSE))</f>
        <v>#N/A</v>
      </c>
      <c r="F13" s="60" t="e">
        <f>VLOOKUP(D13,'ﾚｰﾃｨﾝｸﾞ計算書(TSF)'!$D$6:$H$66,3,FALSE)</f>
        <v>#N/A</v>
      </c>
      <c r="G13" s="33">
        <f>VLOOKUP(D13,'レーティング計算書(OYCRating)'!$D$5:$M$43,4,FALSE)</f>
        <v>0</v>
      </c>
      <c r="H13" s="158">
        <f>VLOOKUP(D13,'レーティング計算書(OYCRating)'!$D$5:$M$43,5,FALSE)</f>
        <v>0</v>
      </c>
      <c r="I13" s="64">
        <f>VLOOKUP(D13,'レーティング計算書(OYCRating)'!$D$5:$M$43,6,FALSE)</f>
        <v>0</v>
      </c>
      <c r="J13" s="239">
        <f>VLOOKUP(D13,'レーティング計算書(OYCRating)'!$D$5:$M$43,7,FALSE)</f>
        <v>0</v>
      </c>
      <c r="K13" s="243">
        <f t="shared" si="2"/>
        <v>0</v>
      </c>
      <c r="L13" s="233" t="e">
        <f t="shared" si="3"/>
        <v>#DIV/0!</v>
      </c>
      <c r="M13" s="66">
        <f>VLOOKUP(D13,'レーティング計算書(OYCRating)'!$D$5:$M$43,10,FALSE)</f>
        <v>0</v>
      </c>
      <c r="N13" s="157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21" t="e">
        <f>P13*L13/(1-M13)</f>
        <v>#N/A</v>
      </c>
      <c r="R13" s="149" t="e">
        <f>IF(Q13=0, "-",Q13-Q12)</f>
        <v>#N/A</v>
      </c>
      <c r="S13" s="150" t="e">
        <f>IF(Q13=0, "-", Q13-$Q$5)</f>
        <v>#N/A</v>
      </c>
    </row>
    <row r="14" spans="2:19" hidden="1">
      <c r="B14" s="210">
        <v>10</v>
      </c>
      <c r="C14" s="186">
        <v>10</v>
      </c>
      <c r="D14" s="160"/>
      <c r="E14" s="60" t="e">
        <f>IF(VLOOKUP(D14,'ﾚｰﾃｨﾝｸﾞ計算書(TSF)'!$D$6:$H$66,2,FALSE)=0," ",VLOOKUP(D14,'ﾚｰﾃｨﾝｸﾞ計算書(TSF)'!$D$6:$H$66,2,FALSE))</f>
        <v>#N/A</v>
      </c>
      <c r="F14" s="60" t="e">
        <f>VLOOKUP(D14,'ﾚｰﾃｨﾝｸﾞ計算書(TSF)'!$D$6:$H$66,3,FALSE)</f>
        <v>#N/A</v>
      </c>
      <c r="G14" s="33">
        <f>VLOOKUP(D14,'レーティング計算書(OYCRating)'!$D$5:$M$43,4,FALSE)</f>
        <v>0</v>
      </c>
      <c r="H14" s="158">
        <f>VLOOKUP(D14,'レーティング計算書(OYCRating)'!$D$5:$M$43,5,FALSE)</f>
        <v>0</v>
      </c>
      <c r="I14" s="64">
        <f>VLOOKUP(D14,'レーティング計算書(OYCRating)'!$D$5:$M$43,6,FALSE)</f>
        <v>0</v>
      </c>
      <c r="J14" s="239">
        <f>VLOOKUP(D14,'レーティング計算書(OYCRating)'!$D$5:$M$43,7,FALSE)</f>
        <v>0</v>
      </c>
      <c r="K14" s="243">
        <f t="shared" si="2"/>
        <v>0</v>
      </c>
      <c r="L14" s="233" t="e">
        <f t="shared" si="3"/>
        <v>#DIV/0!</v>
      </c>
      <c r="M14" s="66">
        <f>VLOOKUP(D14,'レーティング計算書(OYCRating)'!$D$5:$M$43,10,FALSE)</f>
        <v>0</v>
      </c>
      <c r="N14" s="157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1" t="e">
        <f>P14*L14/(1-M14)</f>
        <v>#N/A</v>
      </c>
      <c r="R14" s="149" t="e">
        <f t="shared" si="0"/>
        <v>#N/A</v>
      </c>
      <c r="S14" s="150" t="e">
        <f t="shared" si="1"/>
        <v>#N/A</v>
      </c>
    </row>
    <row r="15" spans="2:19" hidden="1">
      <c r="B15" s="210">
        <v>11</v>
      </c>
      <c r="C15" s="186">
        <v>11</v>
      </c>
      <c r="D15" s="160"/>
      <c r="E15" s="60" t="e">
        <f>IF(VLOOKUP(D15,'ﾚｰﾃｨﾝｸﾞ計算書(TSF)'!$D$6:$H$66,2,FALSE)=0," ",VLOOKUP(D15,'ﾚｰﾃｨﾝｸﾞ計算書(TSF)'!$D$6:$H$66,2,FALSE))</f>
        <v>#N/A</v>
      </c>
      <c r="F15" s="60" t="e">
        <f>VLOOKUP(D15,'ﾚｰﾃｨﾝｸﾞ計算書(TSF)'!$D$6:$H$66,3,FALSE)</f>
        <v>#N/A</v>
      </c>
      <c r="G15" s="33">
        <f>VLOOKUP(D15,'レーティング計算書(OYCRating)'!$D$5:$M$43,4,FALSE)</f>
        <v>0</v>
      </c>
      <c r="H15" s="158">
        <f>VLOOKUP(D15,'レーティング計算書(OYCRating)'!$D$5:$M$43,5,FALSE)</f>
        <v>0</v>
      </c>
      <c r="I15" s="64">
        <f>VLOOKUP(D15,'レーティング計算書(OYCRating)'!$D$5:$M$43,6,FALSE)</f>
        <v>0</v>
      </c>
      <c r="J15" s="239">
        <f>VLOOKUP(D15,'レーティング計算書(OYCRating)'!$D$5:$M$43,7,FALSE)</f>
        <v>0</v>
      </c>
      <c r="K15" s="243">
        <f t="shared" si="2"/>
        <v>0</v>
      </c>
      <c r="L15" s="233" t="e">
        <f t="shared" si="3"/>
        <v>#DIV/0!</v>
      </c>
      <c r="M15" s="66">
        <f>VLOOKUP(D15,'レーティング計算書(OYCRating)'!$D$5:$M$43,10,FALSE)</f>
        <v>0</v>
      </c>
      <c r="N15" s="157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1" t="e">
        <f>P15*L15/(1-M15)</f>
        <v>#N/A</v>
      </c>
      <c r="R15" s="149" t="e">
        <f t="shared" si="0"/>
        <v>#N/A</v>
      </c>
      <c r="S15" s="150" t="e">
        <f t="shared" si="1"/>
        <v>#N/A</v>
      </c>
    </row>
    <row r="16" spans="2:19" hidden="1">
      <c r="B16" s="210">
        <v>12</v>
      </c>
      <c r="C16" s="186">
        <v>12</v>
      </c>
      <c r="D16" s="160"/>
      <c r="E16" s="60" t="e">
        <f>IF(VLOOKUP(D16,'ﾚｰﾃｨﾝｸﾞ計算書(TSF)'!$D$6:$H$66,2,FALSE)=0," ",VLOOKUP(D16,'ﾚｰﾃｨﾝｸﾞ計算書(TSF)'!$D$6:$H$66,2,FALSE))</f>
        <v>#N/A</v>
      </c>
      <c r="F16" s="60" t="e">
        <f>VLOOKUP(D16,'ﾚｰﾃｨﾝｸﾞ計算書(TSF)'!$D$6:$H$66,3,FALSE)</f>
        <v>#N/A</v>
      </c>
      <c r="G16" s="33">
        <f>VLOOKUP(D16,'レーティング計算書(OYCRating)'!$D$5:$M$43,4,FALSE)</f>
        <v>0</v>
      </c>
      <c r="H16" s="158">
        <f>VLOOKUP(D16,'レーティング計算書(OYCRating)'!$D$5:$M$43,5,FALSE)</f>
        <v>0</v>
      </c>
      <c r="I16" s="64">
        <f>VLOOKUP(D16,'レーティング計算書(OYCRating)'!$D$5:$M$43,6,FALSE)</f>
        <v>0</v>
      </c>
      <c r="J16" s="239">
        <f>VLOOKUP(D16,'レーティング計算書(OYCRating)'!$D$5:$M$43,7,FALSE)</f>
        <v>0</v>
      </c>
      <c r="K16" s="243">
        <f t="shared" si="2"/>
        <v>0</v>
      </c>
      <c r="L16" s="233" t="e">
        <f t="shared" si="3"/>
        <v>#DIV/0!</v>
      </c>
      <c r="M16" s="66">
        <f>VLOOKUP(D16,'レーティング計算書(OYCRating)'!$D$5:$M$43,10,FALSE)</f>
        <v>0</v>
      </c>
      <c r="N16" s="157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1" t="e">
        <f>P16*L16/(1-M16)</f>
        <v>#N/A</v>
      </c>
      <c r="R16" s="149" t="e">
        <f t="shared" si="0"/>
        <v>#N/A</v>
      </c>
      <c r="S16" s="150" t="e">
        <f t="shared" si="1"/>
        <v>#N/A</v>
      </c>
    </row>
    <row r="17" spans="2:19" hidden="1">
      <c r="B17" s="210">
        <v>13</v>
      </c>
      <c r="C17" s="186">
        <v>13</v>
      </c>
      <c r="D17" s="160"/>
      <c r="E17" s="60" t="e">
        <f>IF(VLOOKUP(D17,'ﾚｰﾃｨﾝｸﾞ計算書(TSF)'!$D$6:$H$66,2,FALSE)=0," ",VLOOKUP(D17,'ﾚｰﾃｨﾝｸﾞ計算書(TSF)'!$D$6:$H$66,2,FALSE))</f>
        <v>#N/A</v>
      </c>
      <c r="F17" s="60" t="e">
        <f>VLOOKUP(D17,'ﾚｰﾃｨﾝｸﾞ計算書(TSF)'!$D$6:$H$66,3,FALSE)</f>
        <v>#N/A</v>
      </c>
      <c r="G17" s="33">
        <f>VLOOKUP(D17,'レーティング計算書(OYCRating)'!$D$5:$M$43,4,FALSE)</f>
        <v>0</v>
      </c>
      <c r="H17" s="158">
        <f>VLOOKUP(D17,'レーティング計算書(OYCRating)'!$D$5:$M$43,5,FALSE)</f>
        <v>0</v>
      </c>
      <c r="I17" s="64">
        <f>VLOOKUP(D17,'レーティング計算書(OYCRating)'!$D$5:$M$43,6,FALSE)</f>
        <v>0</v>
      </c>
      <c r="J17" s="239">
        <f>VLOOKUP(D17,'レーティング計算書(OYCRating)'!$D$5:$M$43,7,FALSE)</f>
        <v>0</v>
      </c>
      <c r="K17" s="243">
        <f t="shared" si="2"/>
        <v>0</v>
      </c>
      <c r="L17" s="233" t="e">
        <f t="shared" si="3"/>
        <v>#DIV/0!</v>
      </c>
      <c r="M17" s="66">
        <f>VLOOKUP(D17,'レーティング計算書(OYCRating)'!$D$5:$M$43,10,FALSE)</f>
        <v>0</v>
      </c>
      <c r="N17" s="157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21" t="e">
        <f t="shared" ref="Q17:Q41" si="9">P17*L17/(1-M17)</f>
        <v>#N/A</v>
      </c>
      <c r="R17" s="149" t="e">
        <f t="shared" ref="R17:R41" si="10">IF(Q17=0, "-",Q17-Q16)</f>
        <v>#N/A</v>
      </c>
      <c r="S17" s="150" t="e">
        <f t="shared" ref="S17:S41" si="11">IF(Q17=0, "-", Q17-$Q$5)</f>
        <v>#N/A</v>
      </c>
    </row>
    <row r="18" spans="2:19" hidden="1">
      <c r="B18" s="210">
        <v>14</v>
      </c>
      <c r="C18" s="186">
        <v>14</v>
      </c>
      <c r="D18" s="160"/>
      <c r="E18" s="60" t="e">
        <f>IF(VLOOKUP(D18,'ﾚｰﾃｨﾝｸﾞ計算書(TSF)'!$D$6:$H$66,2,FALSE)=0," ",VLOOKUP(D18,'ﾚｰﾃｨﾝｸﾞ計算書(TSF)'!$D$6:$H$66,2,FALSE))</f>
        <v>#N/A</v>
      </c>
      <c r="F18" s="60" t="e">
        <f>VLOOKUP(D18,'ﾚｰﾃｨﾝｸﾞ計算書(TSF)'!$D$6:$H$66,3,FALSE)</f>
        <v>#N/A</v>
      </c>
      <c r="G18" s="33">
        <f>VLOOKUP(D18,'レーティング計算書(OYCRating)'!$D$5:$M$43,4,FALSE)</f>
        <v>0</v>
      </c>
      <c r="H18" s="158">
        <f>VLOOKUP(D18,'レーティング計算書(OYCRating)'!$D$5:$M$43,5,FALSE)</f>
        <v>0</v>
      </c>
      <c r="I18" s="64">
        <f>VLOOKUP(D18,'レーティング計算書(OYCRating)'!$D$5:$M$43,6,FALSE)</f>
        <v>0</v>
      </c>
      <c r="J18" s="239">
        <f>VLOOKUP(D18,'レーティング計算書(OYCRating)'!$D$5:$M$43,7,FALSE)</f>
        <v>0</v>
      </c>
      <c r="K18" s="243">
        <f t="shared" si="2"/>
        <v>0</v>
      </c>
      <c r="L18" s="233" t="e">
        <f t="shared" si="3"/>
        <v>#DIV/0!</v>
      </c>
      <c r="M18" s="66">
        <f>VLOOKUP(D18,'レーティング計算書(OYCRating)'!$D$5:$M$43,10,FALSE)</f>
        <v>0</v>
      </c>
      <c r="N18" s="157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21" t="e">
        <f t="shared" si="9"/>
        <v>#N/A</v>
      </c>
      <c r="R18" s="149" t="e">
        <f t="shared" si="10"/>
        <v>#N/A</v>
      </c>
      <c r="S18" s="150" t="e">
        <f t="shared" si="11"/>
        <v>#N/A</v>
      </c>
    </row>
    <row r="19" spans="2:19" hidden="1">
      <c r="B19" s="210">
        <v>15</v>
      </c>
      <c r="C19" s="186">
        <v>15</v>
      </c>
      <c r="D19" s="160"/>
      <c r="E19" s="60" t="e">
        <f>IF(VLOOKUP(D19,'ﾚｰﾃｨﾝｸﾞ計算書(TSF)'!$D$6:$H$66,2,FALSE)=0," ",VLOOKUP(D19,'ﾚｰﾃｨﾝｸﾞ計算書(TSF)'!$D$6:$H$66,2,FALSE))</f>
        <v>#N/A</v>
      </c>
      <c r="F19" s="60" t="e">
        <f>VLOOKUP(D19,'ﾚｰﾃｨﾝｸﾞ計算書(TSF)'!$D$6:$H$66,3,FALSE)</f>
        <v>#N/A</v>
      </c>
      <c r="G19" s="33">
        <f>VLOOKUP(D19,'レーティング計算書(OYCRating)'!$D$5:$M$43,4,FALSE)</f>
        <v>0</v>
      </c>
      <c r="H19" s="158">
        <f>VLOOKUP(D19,'レーティング計算書(OYCRating)'!$D$5:$M$43,5,FALSE)</f>
        <v>0</v>
      </c>
      <c r="I19" s="64">
        <f>VLOOKUP(D19,'レーティング計算書(OYCRating)'!$D$5:$M$43,6,FALSE)</f>
        <v>0</v>
      </c>
      <c r="J19" s="239">
        <f>VLOOKUP(D19,'レーティング計算書(OYCRating)'!$D$5:$M$43,7,FALSE)</f>
        <v>0</v>
      </c>
      <c r="K19" s="243">
        <f t="shared" si="2"/>
        <v>0</v>
      </c>
      <c r="L19" s="233" t="e">
        <f t="shared" si="3"/>
        <v>#DIV/0!</v>
      </c>
      <c r="M19" s="66">
        <f>VLOOKUP(D19,'レーティング計算書(OYCRating)'!$D$5:$M$43,10,FALSE)</f>
        <v>0</v>
      </c>
      <c r="N19" s="157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21" t="e">
        <f t="shared" si="9"/>
        <v>#N/A</v>
      </c>
      <c r="R19" s="149" t="e">
        <f t="shared" si="10"/>
        <v>#N/A</v>
      </c>
      <c r="S19" s="150" t="e">
        <f t="shared" si="11"/>
        <v>#N/A</v>
      </c>
    </row>
    <row r="20" spans="2:19" hidden="1">
      <c r="B20" s="210">
        <v>16</v>
      </c>
      <c r="C20" s="186">
        <v>16</v>
      </c>
      <c r="D20" s="160"/>
      <c r="E20" s="60" t="e">
        <f>IF(VLOOKUP(D20,'ﾚｰﾃｨﾝｸﾞ計算書(TSF)'!$D$6:$H$66,2,FALSE)=0," ",VLOOKUP(D20,'ﾚｰﾃｨﾝｸﾞ計算書(TSF)'!$D$6:$H$66,2,FALSE))</f>
        <v>#N/A</v>
      </c>
      <c r="F20" s="60" t="e">
        <f>VLOOKUP(D20,'ﾚｰﾃｨﾝｸﾞ計算書(TSF)'!$D$6:$H$66,3,FALSE)</f>
        <v>#N/A</v>
      </c>
      <c r="G20" s="33">
        <f>VLOOKUP(D20,'レーティング計算書(OYCRating)'!$D$5:$M$43,4,FALSE)</f>
        <v>0</v>
      </c>
      <c r="H20" s="158">
        <f>VLOOKUP(D20,'レーティング計算書(OYCRating)'!$D$5:$M$43,5,FALSE)</f>
        <v>0</v>
      </c>
      <c r="I20" s="64">
        <f>VLOOKUP(D20,'レーティング計算書(OYCRating)'!$D$5:$M$43,6,FALSE)</f>
        <v>0</v>
      </c>
      <c r="J20" s="239">
        <f>VLOOKUP(D20,'レーティング計算書(OYCRating)'!$D$5:$M$43,7,FALSE)</f>
        <v>0</v>
      </c>
      <c r="K20" s="243">
        <f t="shared" si="2"/>
        <v>0</v>
      </c>
      <c r="L20" s="233" t="e">
        <f t="shared" si="3"/>
        <v>#DIV/0!</v>
      </c>
      <c r="M20" s="66">
        <f>VLOOKUP(D20,'レーティング計算書(OYCRating)'!$D$5:$M$43,10,FALSE)</f>
        <v>0</v>
      </c>
      <c r="N20" s="157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21" t="e">
        <f t="shared" si="9"/>
        <v>#N/A</v>
      </c>
      <c r="R20" s="149" t="e">
        <f t="shared" si="10"/>
        <v>#N/A</v>
      </c>
      <c r="S20" s="150" t="e">
        <f t="shared" si="11"/>
        <v>#N/A</v>
      </c>
    </row>
    <row r="21" spans="2:19" hidden="1">
      <c r="B21" s="210">
        <v>17</v>
      </c>
      <c r="C21" s="186">
        <v>17</v>
      </c>
      <c r="D21" s="160"/>
      <c r="E21" s="60" t="e">
        <f>IF(VLOOKUP(D21,'ﾚｰﾃｨﾝｸﾞ計算書(TSF)'!$D$6:$H$66,2,FALSE)=0," ",VLOOKUP(D21,'ﾚｰﾃｨﾝｸﾞ計算書(TSF)'!$D$6:$H$66,2,FALSE))</f>
        <v>#N/A</v>
      </c>
      <c r="F21" s="60" t="e">
        <f>VLOOKUP(D21,'ﾚｰﾃｨﾝｸﾞ計算書(TSF)'!$D$6:$H$66,3,FALSE)</f>
        <v>#N/A</v>
      </c>
      <c r="G21" s="33">
        <f>VLOOKUP(D21,'レーティング計算書(OYCRating)'!$D$5:$M$43,4,FALSE)</f>
        <v>0</v>
      </c>
      <c r="H21" s="158">
        <f>VLOOKUP(D21,'レーティング計算書(OYCRating)'!$D$5:$M$43,5,FALSE)</f>
        <v>0</v>
      </c>
      <c r="I21" s="64">
        <f>VLOOKUP(D21,'レーティング計算書(OYCRating)'!$D$5:$M$43,6,FALSE)</f>
        <v>0</v>
      </c>
      <c r="J21" s="239">
        <f>VLOOKUP(D21,'レーティング計算書(OYCRating)'!$D$5:$M$43,7,FALSE)</f>
        <v>0</v>
      </c>
      <c r="K21" s="243">
        <f t="shared" si="2"/>
        <v>0</v>
      </c>
      <c r="L21" s="233" t="e">
        <f t="shared" si="3"/>
        <v>#DIV/0!</v>
      </c>
      <c r="M21" s="66">
        <f>VLOOKUP(D21,'レーティング計算書(OYCRating)'!$D$5:$M$43,10,FALSE)</f>
        <v>0</v>
      </c>
      <c r="N21" s="157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21" t="e">
        <f t="shared" si="9"/>
        <v>#N/A</v>
      </c>
      <c r="R21" s="149" t="e">
        <f t="shared" si="10"/>
        <v>#N/A</v>
      </c>
      <c r="S21" s="150" t="e">
        <f t="shared" si="11"/>
        <v>#N/A</v>
      </c>
    </row>
    <row r="22" spans="2:19" hidden="1">
      <c r="B22" s="210">
        <v>18</v>
      </c>
      <c r="C22" s="186">
        <v>18</v>
      </c>
      <c r="D22" s="160"/>
      <c r="E22" s="60" t="e">
        <f>IF(VLOOKUP(D22,'ﾚｰﾃｨﾝｸﾞ計算書(TSF)'!$D$6:$H$66,2,FALSE)=0," ",VLOOKUP(D22,'ﾚｰﾃｨﾝｸﾞ計算書(TSF)'!$D$6:$H$66,2,FALSE))</f>
        <v>#N/A</v>
      </c>
      <c r="F22" s="60" t="e">
        <f>VLOOKUP(D22,'ﾚｰﾃｨﾝｸﾞ計算書(TSF)'!$D$6:$H$66,3,FALSE)</f>
        <v>#N/A</v>
      </c>
      <c r="G22" s="33">
        <f>VLOOKUP(D22,'レーティング計算書(OYCRating)'!$D$5:$M$43,4,FALSE)</f>
        <v>0</v>
      </c>
      <c r="H22" s="158">
        <f>VLOOKUP(D22,'レーティング計算書(OYCRating)'!$D$5:$M$43,5,FALSE)</f>
        <v>0</v>
      </c>
      <c r="I22" s="64">
        <f>VLOOKUP(D22,'レーティング計算書(OYCRating)'!$D$5:$M$43,6,FALSE)</f>
        <v>0</v>
      </c>
      <c r="J22" s="239">
        <f>VLOOKUP(D22,'レーティング計算書(OYCRating)'!$D$5:$M$43,7,FALSE)</f>
        <v>0</v>
      </c>
      <c r="K22" s="243">
        <f t="shared" si="2"/>
        <v>0</v>
      </c>
      <c r="L22" s="233" t="e">
        <f t="shared" si="3"/>
        <v>#DIV/0!</v>
      </c>
      <c r="M22" s="66">
        <f>VLOOKUP(D22,'レーティング計算書(OYCRating)'!$D$5:$M$43,10,FALSE)</f>
        <v>0</v>
      </c>
      <c r="N22" s="157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21" t="e">
        <f t="shared" si="9"/>
        <v>#N/A</v>
      </c>
      <c r="R22" s="149" t="e">
        <f t="shared" si="10"/>
        <v>#N/A</v>
      </c>
      <c r="S22" s="150" t="e">
        <f t="shared" si="11"/>
        <v>#N/A</v>
      </c>
    </row>
    <row r="23" spans="2:19" hidden="1">
      <c r="B23" s="210">
        <v>19</v>
      </c>
      <c r="C23" s="186">
        <v>19</v>
      </c>
      <c r="D23" s="160"/>
      <c r="E23" s="60" t="e">
        <f>IF(VLOOKUP(D23,'ﾚｰﾃｨﾝｸﾞ計算書(TSF)'!$D$6:$H$66,2,FALSE)=0," ",VLOOKUP(D23,'ﾚｰﾃｨﾝｸﾞ計算書(TSF)'!$D$6:$H$66,2,FALSE))</f>
        <v>#N/A</v>
      </c>
      <c r="F23" s="60" t="e">
        <f>VLOOKUP(D23,'ﾚｰﾃｨﾝｸﾞ計算書(TSF)'!$D$6:$H$66,3,FALSE)</f>
        <v>#N/A</v>
      </c>
      <c r="G23" s="33">
        <f>VLOOKUP(D23,'レーティング計算書(OYCRating)'!$D$5:$M$43,4,FALSE)</f>
        <v>0</v>
      </c>
      <c r="H23" s="158">
        <f>VLOOKUP(D23,'レーティング計算書(OYCRating)'!$D$5:$M$43,5,FALSE)</f>
        <v>0</v>
      </c>
      <c r="I23" s="64">
        <f>VLOOKUP(D23,'レーティング計算書(OYCRating)'!$D$5:$M$43,6,FALSE)</f>
        <v>0</v>
      </c>
      <c r="J23" s="239">
        <f>VLOOKUP(D23,'レーティング計算書(OYCRating)'!$D$5:$M$43,7,FALSE)</f>
        <v>0</v>
      </c>
      <c r="K23" s="243">
        <f t="shared" si="2"/>
        <v>0</v>
      </c>
      <c r="L23" s="233" t="e">
        <f t="shared" si="3"/>
        <v>#DIV/0!</v>
      </c>
      <c r="M23" s="66">
        <f>VLOOKUP(D23,'レーティング計算書(OYCRating)'!$D$5:$M$43,10,FALSE)</f>
        <v>0</v>
      </c>
      <c r="N23" s="157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21" t="e">
        <f t="shared" si="9"/>
        <v>#N/A</v>
      </c>
      <c r="R23" s="149" t="e">
        <f t="shared" si="10"/>
        <v>#N/A</v>
      </c>
      <c r="S23" s="150" t="e">
        <f t="shared" si="11"/>
        <v>#N/A</v>
      </c>
    </row>
    <row r="24" spans="2:19" hidden="1">
      <c r="B24" s="210">
        <v>20</v>
      </c>
      <c r="C24" s="186">
        <v>20</v>
      </c>
      <c r="D24" s="160"/>
      <c r="E24" s="60" t="e">
        <f>IF(VLOOKUP(D24,'ﾚｰﾃｨﾝｸﾞ計算書(TSF)'!$D$6:$H$66,2,FALSE)=0," ",VLOOKUP(D24,'ﾚｰﾃｨﾝｸﾞ計算書(TSF)'!$D$6:$H$66,2,FALSE))</f>
        <v>#N/A</v>
      </c>
      <c r="F24" s="60" t="e">
        <f>VLOOKUP(D24,'ﾚｰﾃｨﾝｸﾞ計算書(TSF)'!$D$6:$H$66,3,FALSE)</f>
        <v>#N/A</v>
      </c>
      <c r="G24" s="33">
        <f>VLOOKUP(D24,'レーティング計算書(OYCRating)'!$D$5:$M$43,4,FALSE)</f>
        <v>0</v>
      </c>
      <c r="H24" s="158">
        <f>VLOOKUP(D24,'レーティング計算書(OYCRating)'!$D$5:$M$43,5,FALSE)</f>
        <v>0</v>
      </c>
      <c r="I24" s="64">
        <f>VLOOKUP(D24,'レーティング計算書(OYCRating)'!$D$5:$M$43,6,FALSE)</f>
        <v>0</v>
      </c>
      <c r="J24" s="239">
        <f>VLOOKUP(D24,'レーティング計算書(OYCRating)'!$D$5:$M$43,7,FALSE)</f>
        <v>0</v>
      </c>
      <c r="K24" s="243">
        <f t="shared" si="2"/>
        <v>0</v>
      </c>
      <c r="L24" s="233" t="e">
        <f t="shared" si="3"/>
        <v>#DIV/0!</v>
      </c>
      <c r="M24" s="66">
        <f>VLOOKUP(D24,'レーティング計算書(OYCRating)'!$D$5:$M$43,10,FALSE)</f>
        <v>0</v>
      </c>
      <c r="N24" s="157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21" t="e">
        <f t="shared" si="9"/>
        <v>#N/A</v>
      </c>
      <c r="R24" s="149" t="e">
        <f t="shared" si="10"/>
        <v>#N/A</v>
      </c>
      <c r="S24" s="150" t="e">
        <f t="shared" si="11"/>
        <v>#N/A</v>
      </c>
    </row>
    <row r="25" spans="2:19" hidden="1">
      <c r="B25" s="210">
        <v>21</v>
      </c>
      <c r="C25" s="186">
        <v>21</v>
      </c>
      <c r="D25" s="160"/>
      <c r="E25" s="60" t="e">
        <f>IF(VLOOKUP(D25,'ﾚｰﾃｨﾝｸﾞ計算書(TSF)'!$D$6:$H$66,2,FALSE)=0," ",VLOOKUP(D25,'ﾚｰﾃｨﾝｸﾞ計算書(TSF)'!$D$6:$H$66,2,FALSE))</f>
        <v>#N/A</v>
      </c>
      <c r="F25" s="60" t="e">
        <f>VLOOKUP(D25,'ﾚｰﾃｨﾝｸﾞ計算書(TSF)'!$D$6:$H$66,3,FALSE)</f>
        <v>#N/A</v>
      </c>
      <c r="G25" s="33">
        <f>VLOOKUP(D25,'レーティング計算書(OYCRating)'!$D$5:$M$43,4,FALSE)</f>
        <v>0</v>
      </c>
      <c r="H25" s="158">
        <f>VLOOKUP(D25,'レーティング計算書(OYCRating)'!$D$5:$M$43,5,FALSE)</f>
        <v>0</v>
      </c>
      <c r="I25" s="64">
        <f>VLOOKUP(D25,'レーティング計算書(OYCRating)'!$D$5:$M$43,6,FALSE)</f>
        <v>0</v>
      </c>
      <c r="J25" s="239">
        <f>VLOOKUP(D25,'レーティング計算書(OYCRating)'!$D$5:$M$43,7,FALSE)</f>
        <v>0</v>
      </c>
      <c r="K25" s="243">
        <f t="shared" si="2"/>
        <v>0</v>
      </c>
      <c r="L25" s="233" t="e">
        <f t="shared" si="3"/>
        <v>#DIV/0!</v>
      </c>
      <c r="M25" s="66">
        <f>VLOOKUP(D25,'レーティング計算書(OYCRating)'!$D$5:$M$43,10,FALSE)</f>
        <v>0</v>
      </c>
      <c r="N25" s="157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21" t="e">
        <f t="shared" si="9"/>
        <v>#N/A</v>
      </c>
      <c r="R25" s="149" t="e">
        <f t="shared" si="10"/>
        <v>#N/A</v>
      </c>
      <c r="S25" s="150" t="e">
        <f t="shared" si="11"/>
        <v>#N/A</v>
      </c>
    </row>
    <row r="26" spans="2:19" hidden="1">
      <c r="B26" s="210">
        <v>22</v>
      </c>
      <c r="C26" s="186">
        <v>22</v>
      </c>
      <c r="D26" s="160"/>
      <c r="E26" s="60" t="e">
        <f>IF(VLOOKUP(D26,'ﾚｰﾃｨﾝｸﾞ計算書(TSF)'!$D$6:$H$66,2,FALSE)=0," ",VLOOKUP(D26,'ﾚｰﾃｨﾝｸﾞ計算書(TSF)'!$D$6:$H$66,2,FALSE))</f>
        <v>#N/A</v>
      </c>
      <c r="F26" s="60" t="e">
        <f>VLOOKUP(D26,'ﾚｰﾃｨﾝｸﾞ計算書(TSF)'!$D$6:$H$66,3,FALSE)</f>
        <v>#N/A</v>
      </c>
      <c r="G26" s="33">
        <f>VLOOKUP(D26,'レーティング計算書(OYCRating)'!$D$5:$M$43,4,FALSE)</f>
        <v>0</v>
      </c>
      <c r="H26" s="158">
        <f>VLOOKUP(D26,'レーティング計算書(OYCRating)'!$D$5:$M$43,5,FALSE)</f>
        <v>0</v>
      </c>
      <c r="I26" s="64">
        <f>VLOOKUP(D26,'レーティング計算書(OYCRating)'!$D$5:$M$43,6,FALSE)</f>
        <v>0</v>
      </c>
      <c r="J26" s="239">
        <f>VLOOKUP(D26,'レーティング計算書(OYCRating)'!$D$5:$M$43,7,FALSE)</f>
        <v>0</v>
      </c>
      <c r="K26" s="243">
        <f t="shared" si="2"/>
        <v>0</v>
      </c>
      <c r="L26" s="233" t="e">
        <f t="shared" si="3"/>
        <v>#DIV/0!</v>
      </c>
      <c r="M26" s="66">
        <f>VLOOKUP(D26,'レーティング計算書(OYCRating)'!$D$5:$M$43,10,FALSE)</f>
        <v>0</v>
      </c>
      <c r="N26" s="157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21" t="e">
        <f t="shared" si="9"/>
        <v>#N/A</v>
      </c>
      <c r="R26" s="149" t="e">
        <f t="shared" si="10"/>
        <v>#N/A</v>
      </c>
      <c r="S26" s="150" t="e">
        <f t="shared" si="11"/>
        <v>#N/A</v>
      </c>
    </row>
    <row r="27" spans="2:19" hidden="1">
      <c r="B27" s="210">
        <v>23</v>
      </c>
      <c r="C27" s="186">
        <v>23</v>
      </c>
      <c r="D27" s="160"/>
      <c r="E27" s="60" t="e">
        <f>IF(VLOOKUP(D27,'ﾚｰﾃｨﾝｸﾞ計算書(TSF)'!$D$6:$H$66,2,FALSE)=0," ",VLOOKUP(D27,'ﾚｰﾃｨﾝｸﾞ計算書(TSF)'!$D$6:$H$66,2,FALSE))</f>
        <v>#N/A</v>
      </c>
      <c r="F27" s="60" t="e">
        <f>VLOOKUP(D27,'ﾚｰﾃｨﾝｸﾞ計算書(TSF)'!$D$6:$H$66,3,FALSE)</f>
        <v>#N/A</v>
      </c>
      <c r="G27" s="33">
        <f>VLOOKUP(D27,'レーティング計算書(OYCRating)'!$D$5:$M$43,4,FALSE)</f>
        <v>0</v>
      </c>
      <c r="H27" s="158">
        <f>VLOOKUP(D27,'レーティング計算書(OYCRating)'!$D$5:$M$43,5,FALSE)</f>
        <v>0</v>
      </c>
      <c r="I27" s="64">
        <f>VLOOKUP(D27,'レーティング計算書(OYCRating)'!$D$5:$M$43,6,FALSE)</f>
        <v>0</v>
      </c>
      <c r="J27" s="239">
        <f>VLOOKUP(D27,'レーティング計算書(OYCRating)'!$D$5:$M$43,7,FALSE)</f>
        <v>0</v>
      </c>
      <c r="K27" s="243">
        <f t="shared" si="2"/>
        <v>0</v>
      </c>
      <c r="L27" s="233" t="e">
        <f t="shared" si="3"/>
        <v>#DIV/0!</v>
      </c>
      <c r="M27" s="66">
        <f>VLOOKUP(D27,'レーティング計算書(OYCRating)'!$D$5:$M$43,10,FALSE)</f>
        <v>0</v>
      </c>
      <c r="N27" s="157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21" t="e">
        <f t="shared" si="9"/>
        <v>#N/A</v>
      </c>
      <c r="R27" s="149" t="e">
        <f t="shared" si="10"/>
        <v>#N/A</v>
      </c>
      <c r="S27" s="150" t="e">
        <f t="shared" si="11"/>
        <v>#N/A</v>
      </c>
    </row>
    <row r="28" spans="2:19" hidden="1">
      <c r="B28" s="210">
        <v>24</v>
      </c>
      <c r="C28" s="186">
        <v>24</v>
      </c>
      <c r="D28" s="160"/>
      <c r="E28" s="60" t="e">
        <f>IF(VLOOKUP(D28,'ﾚｰﾃｨﾝｸﾞ計算書(TSF)'!$D$6:$H$66,2,FALSE)=0," ",VLOOKUP(D28,'ﾚｰﾃｨﾝｸﾞ計算書(TSF)'!$D$6:$H$66,2,FALSE))</f>
        <v>#N/A</v>
      </c>
      <c r="F28" s="60" t="e">
        <f>VLOOKUP(D28,'ﾚｰﾃｨﾝｸﾞ計算書(TSF)'!$D$6:$H$66,3,FALSE)</f>
        <v>#N/A</v>
      </c>
      <c r="G28" s="33">
        <f>VLOOKUP(D28,'レーティング計算書(OYCRating)'!$D$5:$M$43,4,FALSE)</f>
        <v>0</v>
      </c>
      <c r="H28" s="158">
        <f>VLOOKUP(D28,'レーティング計算書(OYCRating)'!$D$5:$M$43,5,FALSE)</f>
        <v>0</v>
      </c>
      <c r="I28" s="64">
        <f>VLOOKUP(D28,'レーティング計算書(OYCRating)'!$D$5:$M$43,6,FALSE)</f>
        <v>0</v>
      </c>
      <c r="J28" s="239">
        <f>VLOOKUP(D28,'レーティング計算書(OYCRating)'!$D$5:$M$43,7,FALSE)</f>
        <v>0</v>
      </c>
      <c r="K28" s="243">
        <f t="shared" si="2"/>
        <v>0</v>
      </c>
      <c r="L28" s="233" t="e">
        <f t="shared" si="3"/>
        <v>#DIV/0!</v>
      </c>
      <c r="M28" s="66">
        <f>VLOOKUP(D28,'レーティング計算書(OYCRating)'!$D$5:$M$43,10,FALSE)</f>
        <v>0</v>
      </c>
      <c r="N28" s="157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21" t="e">
        <f t="shared" si="9"/>
        <v>#N/A</v>
      </c>
      <c r="R28" s="149" t="e">
        <f t="shared" si="10"/>
        <v>#N/A</v>
      </c>
      <c r="S28" s="150" t="e">
        <f t="shared" si="11"/>
        <v>#N/A</v>
      </c>
    </row>
    <row r="29" spans="2:19" hidden="1">
      <c r="B29" s="210">
        <v>25</v>
      </c>
      <c r="C29" s="186">
        <v>25</v>
      </c>
      <c r="D29" s="160"/>
      <c r="E29" s="60" t="e">
        <f>IF(VLOOKUP(D29,'ﾚｰﾃｨﾝｸﾞ計算書(TSF)'!$D$6:$H$66,2,FALSE)=0," ",VLOOKUP(D29,'ﾚｰﾃｨﾝｸﾞ計算書(TSF)'!$D$6:$H$66,2,FALSE))</f>
        <v>#N/A</v>
      </c>
      <c r="F29" s="60" t="e">
        <f>VLOOKUP(D29,'ﾚｰﾃｨﾝｸﾞ計算書(TSF)'!$D$6:$H$66,3,FALSE)</f>
        <v>#N/A</v>
      </c>
      <c r="G29" s="33">
        <f>VLOOKUP(D29,'レーティング計算書(OYCRating)'!$D$5:$M$43,4,FALSE)</f>
        <v>0</v>
      </c>
      <c r="H29" s="158">
        <f>VLOOKUP(D29,'レーティング計算書(OYCRating)'!$D$5:$M$43,5,FALSE)</f>
        <v>0</v>
      </c>
      <c r="I29" s="64">
        <f>VLOOKUP(D29,'レーティング計算書(OYCRating)'!$D$5:$M$43,6,FALSE)</f>
        <v>0</v>
      </c>
      <c r="J29" s="239">
        <f>VLOOKUP(D29,'レーティング計算書(OYCRating)'!$D$5:$M$43,7,FALSE)</f>
        <v>0</v>
      </c>
      <c r="K29" s="243">
        <f t="shared" si="2"/>
        <v>0</v>
      </c>
      <c r="L29" s="233" t="e">
        <f t="shared" si="3"/>
        <v>#DIV/0!</v>
      </c>
      <c r="M29" s="66">
        <f>VLOOKUP(D29,'レーティング計算書(OYCRating)'!$D$5:$M$43,10,FALSE)</f>
        <v>0</v>
      </c>
      <c r="N29" s="157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21" t="e">
        <f t="shared" si="9"/>
        <v>#N/A</v>
      </c>
      <c r="R29" s="149" t="e">
        <f t="shared" si="10"/>
        <v>#N/A</v>
      </c>
      <c r="S29" s="150" t="e">
        <f t="shared" si="11"/>
        <v>#N/A</v>
      </c>
    </row>
    <row r="30" spans="2:19" hidden="1">
      <c r="B30" s="210">
        <v>26</v>
      </c>
      <c r="C30" s="186">
        <v>26</v>
      </c>
      <c r="D30" s="160"/>
      <c r="E30" s="60" t="e">
        <f>IF(VLOOKUP(D30,'ﾚｰﾃｨﾝｸﾞ計算書(TSF)'!$D$6:$H$66,2,FALSE)=0," ",VLOOKUP(D30,'ﾚｰﾃｨﾝｸﾞ計算書(TSF)'!$D$6:$H$66,2,FALSE))</f>
        <v>#N/A</v>
      </c>
      <c r="F30" s="60" t="e">
        <f>VLOOKUP(D30,'ﾚｰﾃｨﾝｸﾞ計算書(TSF)'!$D$6:$H$66,3,FALSE)</f>
        <v>#N/A</v>
      </c>
      <c r="G30" s="33">
        <f>VLOOKUP(D30,'レーティング計算書(OYCRating)'!$D$5:$M$43,4,FALSE)</f>
        <v>0</v>
      </c>
      <c r="H30" s="158">
        <f>VLOOKUP(D30,'レーティング計算書(OYCRating)'!$D$5:$M$43,5,FALSE)</f>
        <v>0</v>
      </c>
      <c r="I30" s="64">
        <f>VLOOKUP(D30,'レーティング計算書(OYCRating)'!$D$5:$M$43,6,FALSE)</f>
        <v>0</v>
      </c>
      <c r="J30" s="239">
        <f>VLOOKUP(D30,'レーティング計算書(OYCRating)'!$D$5:$M$43,7,FALSE)</f>
        <v>0</v>
      </c>
      <c r="K30" s="243">
        <f t="shared" si="2"/>
        <v>0</v>
      </c>
      <c r="L30" s="233" t="e">
        <f t="shared" si="3"/>
        <v>#DIV/0!</v>
      </c>
      <c r="M30" s="66">
        <f>VLOOKUP(D30,'レーティング計算書(OYCRating)'!$D$5:$M$43,10,FALSE)</f>
        <v>0</v>
      </c>
      <c r="N30" s="157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21" t="e">
        <f t="shared" si="9"/>
        <v>#N/A</v>
      </c>
      <c r="R30" s="149" t="e">
        <f t="shared" si="10"/>
        <v>#N/A</v>
      </c>
      <c r="S30" s="150" t="e">
        <f t="shared" si="11"/>
        <v>#N/A</v>
      </c>
    </row>
    <row r="31" spans="2:19" hidden="1">
      <c r="B31" s="210">
        <v>27</v>
      </c>
      <c r="C31" s="186">
        <v>27</v>
      </c>
      <c r="D31" s="160"/>
      <c r="E31" s="60" t="e">
        <f>IF(VLOOKUP(D31,'ﾚｰﾃｨﾝｸﾞ計算書(TSF)'!$D$6:$H$66,2,FALSE)=0," ",VLOOKUP(D31,'ﾚｰﾃｨﾝｸﾞ計算書(TSF)'!$D$6:$H$66,2,FALSE))</f>
        <v>#N/A</v>
      </c>
      <c r="F31" s="60" t="e">
        <f>VLOOKUP(D31,'ﾚｰﾃｨﾝｸﾞ計算書(TSF)'!$D$6:$H$66,3,FALSE)</f>
        <v>#N/A</v>
      </c>
      <c r="G31" s="33">
        <f>VLOOKUP(D31,'レーティング計算書(OYCRating)'!$D$5:$M$43,4,FALSE)</f>
        <v>0</v>
      </c>
      <c r="H31" s="158">
        <f>VLOOKUP(D31,'レーティング計算書(OYCRating)'!$D$5:$M$43,5,FALSE)</f>
        <v>0</v>
      </c>
      <c r="I31" s="64">
        <f>VLOOKUP(D31,'レーティング計算書(OYCRating)'!$D$5:$M$43,6,FALSE)</f>
        <v>0</v>
      </c>
      <c r="J31" s="239">
        <f>VLOOKUP(D31,'レーティング計算書(OYCRating)'!$D$5:$M$43,7,FALSE)</f>
        <v>0</v>
      </c>
      <c r="K31" s="243">
        <f t="shared" si="2"/>
        <v>0</v>
      </c>
      <c r="L31" s="233" t="e">
        <f t="shared" si="3"/>
        <v>#DIV/0!</v>
      </c>
      <c r="M31" s="66">
        <f>VLOOKUP(D31,'レーティング計算書(OYCRating)'!$D$5:$M$43,10,FALSE)</f>
        <v>0</v>
      </c>
      <c r="N31" s="157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21" t="e">
        <f t="shared" si="9"/>
        <v>#N/A</v>
      </c>
      <c r="R31" s="149" t="e">
        <f t="shared" si="10"/>
        <v>#N/A</v>
      </c>
      <c r="S31" s="150" t="e">
        <f t="shared" si="11"/>
        <v>#N/A</v>
      </c>
    </row>
    <row r="32" spans="2:19" hidden="1">
      <c r="B32" s="210">
        <v>28</v>
      </c>
      <c r="C32" s="186">
        <v>28</v>
      </c>
      <c r="D32" s="160"/>
      <c r="E32" s="60" t="e">
        <f>IF(VLOOKUP(D32,'ﾚｰﾃｨﾝｸﾞ計算書(TSF)'!$D$6:$H$66,2,FALSE)=0," ",VLOOKUP(D32,'ﾚｰﾃｨﾝｸﾞ計算書(TSF)'!$D$6:$H$66,2,FALSE))</f>
        <v>#N/A</v>
      </c>
      <c r="F32" s="60" t="e">
        <f>VLOOKUP(D32,'ﾚｰﾃｨﾝｸﾞ計算書(TSF)'!$D$6:$H$66,3,FALSE)</f>
        <v>#N/A</v>
      </c>
      <c r="G32" s="33">
        <f>VLOOKUP(D32,'レーティング計算書(OYCRating)'!$D$5:$M$43,4,FALSE)</f>
        <v>0</v>
      </c>
      <c r="H32" s="158">
        <f>VLOOKUP(D32,'レーティング計算書(OYCRating)'!$D$5:$M$43,5,FALSE)</f>
        <v>0</v>
      </c>
      <c r="I32" s="64">
        <f>VLOOKUP(D32,'レーティング計算書(OYCRating)'!$D$5:$M$43,6,FALSE)</f>
        <v>0</v>
      </c>
      <c r="J32" s="239">
        <f>VLOOKUP(D32,'レーティング計算書(OYCRating)'!$D$5:$M$43,7,FALSE)</f>
        <v>0</v>
      </c>
      <c r="K32" s="243">
        <f t="shared" si="2"/>
        <v>0</v>
      </c>
      <c r="L32" s="233" t="e">
        <f t="shared" si="3"/>
        <v>#DIV/0!</v>
      </c>
      <c r="M32" s="66">
        <f>VLOOKUP(D32,'レーティング計算書(OYCRating)'!$D$5:$M$43,10,FALSE)</f>
        <v>0</v>
      </c>
      <c r="N32" s="157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21" t="e">
        <f t="shared" si="9"/>
        <v>#N/A</v>
      </c>
      <c r="R32" s="149" t="e">
        <f t="shared" si="10"/>
        <v>#N/A</v>
      </c>
      <c r="S32" s="150" t="e">
        <f t="shared" si="11"/>
        <v>#N/A</v>
      </c>
    </row>
    <row r="33" spans="2:19" hidden="1">
      <c r="B33" s="210">
        <v>29</v>
      </c>
      <c r="C33" s="186">
        <v>29</v>
      </c>
      <c r="D33" s="160"/>
      <c r="E33" s="60" t="e">
        <f>IF(VLOOKUP(D33,'ﾚｰﾃｨﾝｸﾞ計算書(TSF)'!$D$6:$H$66,2,FALSE)=0," ",VLOOKUP(D33,'ﾚｰﾃｨﾝｸﾞ計算書(TSF)'!$D$6:$H$66,2,FALSE))</f>
        <v>#N/A</v>
      </c>
      <c r="F33" s="60" t="e">
        <f>VLOOKUP(D33,'ﾚｰﾃｨﾝｸﾞ計算書(TSF)'!$D$6:$H$66,3,FALSE)</f>
        <v>#N/A</v>
      </c>
      <c r="G33" s="33">
        <f>VLOOKUP(D33,'レーティング計算書(OYCRating)'!$D$5:$M$43,4,FALSE)</f>
        <v>0</v>
      </c>
      <c r="H33" s="158">
        <f>VLOOKUP(D33,'レーティング計算書(OYCRating)'!$D$5:$M$43,5,FALSE)</f>
        <v>0</v>
      </c>
      <c r="I33" s="64">
        <f>VLOOKUP(D33,'レーティング計算書(OYCRating)'!$D$5:$M$43,6,FALSE)</f>
        <v>0</v>
      </c>
      <c r="J33" s="239">
        <f>VLOOKUP(D33,'レーティング計算書(OYCRating)'!$D$5:$M$43,7,FALSE)</f>
        <v>0</v>
      </c>
      <c r="K33" s="243">
        <f t="shared" si="2"/>
        <v>0</v>
      </c>
      <c r="L33" s="233" t="e">
        <f t="shared" si="3"/>
        <v>#DIV/0!</v>
      </c>
      <c r="M33" s="66">
        <f>VLOOKUP(D33,'レーティング計算書(OYCRating)'!$D$5:$M$43,10,FALSE)</f>
        <v>0</v>
      </c>
      <c r="N33" s="157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21" t="e">
        <f t="shared" si="9"/>
        <v>#N/A</v>
      </c>
      <c r="R33" s="149" t="e">
        <f t="shared" si="10"/>
        <v>#N/A</v>
      </c>
      <c r="S33" s="150" t="e">
        <f t="shared" si="11"/>
        <v>#N/A</v>
      </c>
    </row>
    <row r="34" spans="2:19" hidden="1">
      <c r="B34" s="210">
        <v>30</v>
      </c>
      <c r="C34" s="186">
        <v>30</v>
      </c>
      <c r="D34" s="160"/>
      <c r="E34" s="60" t="e">
        <f>IF(VLOOKUP(D34,'ﾚｰﾃｨﾝｸﾞ計算書(TSF)'!$D$6:$H$66,2,FALSE)=0," ",VLOOKUP(D34,'ﾚｰﾃｨﾝｸﾞ計算書(TSF)'!$D$6:$H$66,2,FALSE))</f>
        <v>#N/A</v>
      </c>
      <c r="F34" s="60" t="e">
        <f>VLOOKUP(D34,'ﾚｰﾃｨﾝｸﾞ計算書(TSF)'!$D$6:$H$66,3,FALSE)</f>
        <v>#N/A</v>
      </c>
      <c r="G34" s="33">
        <f>VLOOKUP(D34,'レーティング計算書(OYCRating)'!$D$5:$M$43,4,FALSE)</f>
        <v>0</v>
      </c>
      <c r="H34" s="158">
        <f>VLOOKUP(D34,'レーティング計算書(OYCRating)'!$D$5:$M$43,5,FALSE)</f>
        <v>0</v>
      </c>
      <c r="I34" s="64">
        <f>VLOOKUP(D34,'レーティング計算書(OYCRating)'!$D$5:$M$43,6,FALSE)</f>
        <v>0</v>
      </c>
      <c r="J34" s="239">
        <f>VLOOKUP(D34,'レーティング計算書(OYCRating)'!$D$5:$M$43,7,FALSE)</f>
        <v>0</v>
      </c>
      <c r="K34" s="243">
        <f t="shared" si="2"/>
        <v>0</v>
      </c>
      <c r="L34" s="233" t="e">
        <f t="shared" si="3"/>
        <v>#DIV/0!</v>
      </c>
      <c r="M34" s="66">
        <f>VLOOKUP(D34,'レーティング計算書(OYCRating)'!$D$5:$M$43,10,FALSE)</f>
        <v>0</v>
      </c>
      <c r="N34" s="157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21" t="e">
        <f t="shared" si="9"/>
        <v>#N/A</v>
      </c>
      <c r="R34" s="149" t="e">
        <f t="shared" si="10"/>
        <v>#N/A</v>
      </c>
      <c r="S34" s="150" t="e">
        <f t="shared" si="11"/>
        <v>#N/A</v>
      </c>
    </row>
    <row r="35" spans="2:19" hidden="1">
      <c r="B35" s="210">
        <v>31</v>
      </c>
      <c r="C35" s="186">
        <v>31</v>
      </c>
      <c r="D35" s="160"/>
      <c r="E35" s="60" t="e">
        <f>IF(VLOOKUP(D35,'ﾚｰﾃｨﾝｸﾞ計算書(TSF)'!$D$6:$H$66,2,FALSE)=0," ",VLOOKUP(D35,'ﾚｰﾃｨﾝｸﾞ計算書(TSF)'!$D$6:$H$66,2,FALSE))</f>
        <v>#N/A</v>
      </c>
      <c r="F35" s="60" t="e">
        <f>VLOOKUP(D35,'ﾚｰﾃｨﾝｸﾞ計算書(TSF)'!$D$6:$H$66,3,FALSE)</f>
        <v>#N/A</v>
      </c>
      <c r="G35" s="33">
        <f>VLOOKUP(D35,'レーティング計算書(OYCRating)'!$D$5:$M$43,4,FALSE)</f>
        <v>0</v>
      </c>
      <c r="H35" s="158">
        <f>VLOOKUP(D35,'レーティング計算書(OYCRating)'!$D$5:$M$43,5,FALSE)</f>
        <v>0</v>
      </c>
      <c r="I35" s="64">
        <f>VLOOKUP(D35,'レーティング計算書(OYCRating)'!$D$5:$M$43,6,FALSE)</f>
        <v>0</v>
      </c>
      <c r="J35" s="239">
        <f>VLOOKUP(D35,'レーティング計算書(OYCRating)'!$D$5:$M$43,7,FALSE)</f>
        <v>0</v>
      </c>
      <c r="K35" s="243">
        <f t="shared" si="2"/>
        <v>0</v>
      </c>
      <c r="L35" s="233" t="e">
        <f t="shared" si="3"/>
        <v>#DIV/0!</v>
      </c>
      <c r="M35" s="66">
        <f>VLOOKUP(D35,'レーティング計算書(OYCRating)'!$D$5:$M$43,10,FALSE)</f>
        <v>0</v>
      </c>
      <c r="N35" s="157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21" t="e">
        <f t="shared" si="9"/>
        <v>#N/A</v>
      </c>
      <c r="R35" s="149" t="e">
        <f t="shared" si="10"/>
        <v>#N/A</v>
      </c>
      <c r="S35" s="150" t="e">
        <f t="shared" si="11"/>
        <v>#N/A</v>
      </c>
    </row>
    <row r="36" spans="2:19" hidden="1">
      <c r="B36" s="210">
        <v>32</v>
      </c>
      <c r="C36" s="186">
        <v>32</v>
      </c>
      <c r="D36" s="160"/>
      <c r="E36" s="60" t="e">
        <f>IF(VLOOKUP(D36,'ﾚｰﾃｨﾝｸﾞ計算書(TSF)'!$D$6:$H$66,2,FALSE)=0," ",VLOOKUP(D36,'ﾚｰﾃｨﾝｸﾞ計算書(TSF)'!$D$6:$H$66,2,FALSE))</f>
        <v>#N/A</v>
      </c>
      <c r="F36" s="60" t="e">
        <f>VLOOKUP(D36,'ﾚｰﾃｨﾝｸﾞ計算書(TSF)'!$D$6:$H$66,3,FALSE)</f>
        <v>#N/A</v>
      </c>
      <c r="G36" s="33">
        <f>VLOOKUP(D36,'レーティング計算書(OYCRating)'!$D$5:$M$43,4,FALSE)</f>
        <v>0</v>
      </c>
      <c r="H36" s="158">
        <f>VLOOKUP(D36,'レーティング計算書(OYCRating)'!$D$5:$M$43,5,FALSE)</f>
        <v>0</v>
      </c>
      <c r="I36" s="64">
        <f>VLOOKUP(D36,'レーティング計算書(OYCRating)'!$D$5:$M$43,6,FALSE)</f>
        <v>0</v>
      </c>
      <c r="J36" s="239">
        <f>VLOOKUP(D36,'レーティング計算書(OYCRating)'!$D$5:$M$43,7,FALSE)</f>
        <v>0</v>
      </c>
      <c r="K36" s="243">
        <f t="shared" si="2"/>
        <v>0</v>
      </c>
      <c r="L36" s="233" t="e">
        <f t="shared" si="3"/>
        <v>#DIV/0!</v>
      </c>
      <c r="M36" s="66">
        <f>VLOOKUP(D36,'レーティング計算書(OYCRating)'!$D$5:$M$43,10,FALSE)</f>
        <v>0</v>
      </c>
      <c r="N36" s="157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21" t="e">
        <f t="shared" si="9"/>
        <v>#N/A</v>
      </c>
      <c r="R36" s="149" t="e">
        <f t="shared" si="10"/>
        <v>#N/A</v>
      </c>
      <c r="S36" s="150" t="e">
        <f t="shared" si="11"/>
        <v>#N/A</v>
      </c>
    </row>
    <row r="37" spans="2:19" hidden="1">
      <c r="B37" s="210">
        <v>33</v>
      </c>
      <c r="C37" s="186">
        <v>33</v>
      </c>
      <c r="D37" s="160"/>
      <c r="E37" s="60" t="e">
        <f>IF(VLOOKUP(D37,'ﾚｰﾃｨﾝｸﾞ計算書(TSF)'!$D$6:$H$66,2,FALSE)=0," ",VLOOKUP(D37,'ﾚｰﾃｨﾝｸﾞ計算書(TSF)'!$D$6:$H$66,2,FALSE))</f>
        <v>#N/A</v>
      </c>
      <c r="F37" s="60" t="e">
        <f>VLOOKUP(D37,'ﾚｰﾃｨﾝｸﾞ計算書(TSF)'!$D$6:$H$66,3,FALSE)</f>
        <v>#N/A</v>
      </c>
      <c r="G37" s="33">
        <f>VLOOKUP(D37,'レーティング計算書(OYCRating)'!$D$5:$M$43,4,FALSE)</f>
        <v>0</v>
      </c>
      <c r="H37" s="158">
        <f>VLOOKUP(D37,'レーティング計算書(OYCRating)'!$D$5:$M$43,5,FALSE)</f>
        <v>0</v>
      </c>
      <c r="I37" s="64">
        <f>VLOOKUP(D37,'レーティング計算書(OYCRating)'!$D$5:$M$43,6,FALSE)</f>
        <v>0</v>
      </c>
      <c r="J37" s="239">
        <f>VLOOKUP(D37,'レーティング計算書(OYCRating)'!$D$5:$M$43,7,FALSE)</f>
        <v>0</v>
      </c>
      <c r="K37" s="243">
        <f t="shared" si="2"/>
        <v>0</v>
      </c>
      <c r="L37" s="233" t="e">
        <f t="shared" si="3"/>
        <v>#DIV/0!</v>
      </c>
      <c r="M37" s="66">
        <f>VLOOKUP(D37,'レーティング計算書(OYCRating)'!$D$5:$M$43,10,FALSE)</f>
        <v>0</v>
      </c>
      <c r="N37" s="157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21" t="e">
        <f t="shared" si="9"/>
        <v>#N/A</v>
      </c>
      <c r="R37" s="149" t="e">
        <f t="shared" si="10"/>
        <v>#N/A</v>
      </c>
      <c r="S37" s="150" t="e">
        <f t="shared" si="11"/>
        <v>#N/A</v>
      </c>
    </row>
    <row r="38" spans="2:19" hidden="1">
      <c r="B38" s="210">
        <v>34</v>
      </c>
      <c r="C38" s="186">
        <v>34</v>
      </c>
      <c r="D38" s="160"/>
      <c r="E38" s="60" t="e">
        <f>IF(VLOOKUP(D38,'ﾚｰﾃｨﾝｸﾞ計算書(TSF)'!$D$6:$H$66,2,FALSE)=0," ",VLOOKUP(D38,'ﾚｰﾃｨﾝｸﾞ計算書(TSF)'!$D$6:$H$66,2,FALSE))</f>
        <v>#N/A</v>
      </c>
      <c r="F38" s="60" t="e">
        <f>VLOOKUP(D38,'ﾚｰﾃｨﾝｸﾞ計算書(TSF)'!$D$6:$H$66,3,FALSE)</f>
        <v>#N/A</v>
      </c>
      <c r="G38" s="33">
        <f>VLOOKUP(D38,'レーティング計算書(OYCRating)'!$D$5:$M$43,4,FALSE)</f>
        <v>0</v>
      </c>
      <c r="H38" s="158">
        <f>VLOOKUP(D38,'レーティング計算書(OYCRating)'!$D$5:$M$43,5,FALSE)</f>
        <v>0</v>
      </c>
      <c r="I38" s="64">
        <f>VLOOKUP(D38,'レーティング計算書(OYCRating)'!$D$5:$M$43,6,FALSE)</f>
        <v>0</v>
      </c>
      <c r="J38" s="239">
        <f>VLOOKUP(D38,'レーティング計算書(OYCRating)'!$D$5:$M$43,7,FALSE)</f>
        <v>0</v>
      </c>
      <c r="K38" s="243">
        <f t="shared" si="2"/>
        <v>0</v>
      </c>
      <c r="L38" s="233" t="e">
        <f t="shared" si="3"/>
        <v>#DIV/0!</v>
      </c>
      <c r="M38" s="66">
        <f>VLOOKUP(D38,'レーティング計算書(OYCRating)'!$D$5:$M$43,10,FALSE)</f>
        <v>0</v>
      </c>
      <c r="N38" s="157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21" t="e">
        <f t="shared" si="9"/>
        <v>#N/A</v>
      </c>
      <c r="R38" s="149" t="e">
        <f t="shared" si="10"/>
        <v>#N/A</v>
      </c>
      <c r="S38" s="150" t="e">
        <f t="shared" si="11"/>
        <v>#N/A</v>
      </c>
    </row>
    <row r="39" spans="2:19" hidden="1">
      <c r="B39" s="210">
        <v>35</v>
      </c>
      <c r="C39" s="186">
        <v>35</v>
      </c>
      <c r="D39" s="160"/>
      <c r="E39" s="60" t="e">
        <f>IF(VLOOKUP(D39,'ﾚｰﾃｨﾝｸﾞ計算書(TSF)'!$D$6:$H$66,2,FALSE)=0," ",VLOOKUP(D39,'ﾚｰﾃｨﾝｸﾞ計算書(TSF)'!$D$6:$H$66,2,FALSE))</f>
        <v>#N/A</v>
      </c>
      <c r="F39" s="60" t="e">
        <f>VLOOKUP(D39,'ﾚｰﾃｨﾝｸﾞ計算書(TSF)'!$D$6:$H$66,3,FALSE)</f>
        <v>#N/A</v>
      </c>
      <c r="G39" s="33">
        <f>VLOOKUP(D39,'レーティング計算書(OYCRating)'!$D$5:$M$43,4,FALSE)</f>
        <v>0</v>
      </c>
      <c r="H39" s="158">
        <f>VLOOKUP(D39,'レーティング計算書(OYCRating)'!$D$5:$M$43,5,FALSE)</f>
        <v>0</v>
      </c>
      <c r="I39" s="64">
        <f>VLOOKUP(D39,'レーティング計算書(OYCRating)'!$D$5:$M$43,6,FALSE)</f>
        <v>0</v>
      </c>
      <c r="J39" s="239">
        <f>VLOOKUP(D39,'レーティング計算書(OYCRating)'!$D$5:$M$43,7,FALSE)</f>
        <v>0</v>
      </c>
      <c r="K39" s="243">
        <f t="shared" si="2"/>
        <v>0</v>
      </c>
      <c r="L39" s="233" t="e">
        <f t="shared" si="3"/>
        <v>#DIV/0!</v>
      </c>
      <c r="M39" s="66">
        <f>VLOOKUP(D39,'レーティング計算書(OYCRating)'!$D$5:$M$43,10,FALSE)</f>
        <v>0</v>
      </c>
      <c r="N39" s="157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21" t="e">
        <f t="shared" si="9"/>
        <v>#N/A</v>
      </c>
      <c r="R39" s="149" t="e">
        <f t="shared" si="10"/>
        <v>#N/A</v>
      </c>
      <c r="S39" s="150" t="e">
        <f t="shared" si="11"/>
        <v>#N/A</v>
      </c>
    </row>
    <row r="40" spans="2:19" hidden="1">
      <c r="B40" s="210">
        <v>36</v>
      </c>
      <c r="C40" s="186">
        <v>36</v>
      </c>
      <c r="D40" s="160"/>
      <c r="E40" s="60" t="e">
        <f>IF(VLOOKUP(D40,'ﾚｰﾃｨﾝｸﾞ計算書(TSF)'!$D$6:$H$66,2,FALSE)=0," ",VLOOKUP(D40,'ﾚｰﾃｨﾝｸﾞ計算書(TSF)'!$D$6:$H$66,2,FALSE))</f>
        <v>#N/A</v>
      </c>
      <c r="F40" s="60" t="e">
        <f>VLOOKUP(D40,'ﾚｰﾃｨﾝｸﾞ計算書(TSF)'!$D$6:$H$66,3,FALSE)</f>
        <v>#N/A</v>
      </c>
      <c r="G40" s="33">
        <f>VLOOKUP(D40,'レーティング計算書(OYCRating)'!$D$5:$M$43,4,FALSE)</f>
        <v>0</v>
      </c>
      <c r="H40" s="158">
        <f>VLOOKUP(D40,'レーティング計算書(OYCRating)'!$D$5:$M$43,5,FALSE)</f>
        <v>0</v>
      </c>
      <c r="I40" s="64">
        <f>VLOOKUP(D40,'レーティング計算書(OYCRating)'!$D$5:$M$43,6,FALSE)</f>
        <v>0</v>
      </c>
      <c r="J40" s="239">
        <f>VLOOKUP(D40,'レーティング計算書(OYCRating)'!$D$5:$M$43,7,FALSE)</f>
        <v>0</v>
      </c>
      <c r="K40" s="243">
        <f t="shared" si="2"/>
        <v>0</v>
      </c>
      <c r="L40" s="233" t="e">
        <f t="shared" si="3"/>
        <v>#DIV/0!</v>
      </c>
      <c r="M40" s="66">
        <f>VLOOKUP(D40,'レーティング計算書(OYCRating)'!$D$5:$M$43,10,FALSE)</f>
        <v>0</v>
      </c>
      <c r="N40" s="157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21" t="e">
        <f t="shared" si="9"/>
        <v>#N/A</v>
      </c>
      <c r="R40" s="149" t="e">
        <f t="shared" si="10"/>
        <v>#N/A</v>
      </c>
      <c r="S40" s="150" t="e">
        <f t="shared" si="11"/>
        <v>#N/A</v>
      </c>
    </row>
    <row r="41" spans="2:19" ht="14.25" hidden="1" thickBot="1">
      <c r="B41" s="210">
        <v>37</v>
      </c>
      <c r="C41" s="197">
        <v>37</v>
      </c>
      <c r="D41" s="284"/>
      <c r="E41" s="83" t="e">
        <f>IF(VLOOKUP(D41,'ﾚｰﾃｨﾝｸﾞ計算書(TSF)'!$D$6:$H$66,2,FALSE)=0," ",VLOOKUP(D41,'ﾚｰﾃｨﾝｸﾞ計算書(TSF)'!$D$6:$H$66,2,FALSE))</f>
        <v>#N/A</v>
      </c>
      <c r="F41" s="83" t="e">
        <f>VLOOKUP(D41,'ﾚｰﾃｨﾝｸﾞ計算書(TSF)'!$D$6:$H$66,3,FALSE)</f>
        <v>#N/A</v>
      </c>
      <c r="G41" s="37">
        <f>VLOOKUP(D41,'レーティング計算書(OYCRating)'!$D$5:$M$43,4,FALSE)</f>
        <v>0</v>
      </c>
      <c r="H41" s="159">
        <f>VLOOKUP(D41,'レーティング計算書(OYCRating)'!$D$5:$M$43,5,FALSE)</f>
        <v>0</v>
      </c>
      <c r="I41" s="71">
        <f>VLOOKUP(D41,'レーティング計算書(OYCRating)'!$D$5:$M$43,6,FALSE)</f>
        <v>0</v>
      </c>
      <c r="J41" s="281">
        <f>VLOOKUP(D41,'レーティング計算書(OYCRating)'!$D$5:$M$43,7,FALSE)</f>
        <v>0</v>
      </c>
      <c r="K41" s="282">
        <f t="shared" si="2"/>
        <v>0</v>
      </c>
      <c r="L41" s="283" t="e">
        <f t="shared" si="3"/>
        <v>#DIV/0!</v>
      </c>
      <c r="M41" s="280">
        <f>VLOOKUP(D41,'レーティング計算書(OYCRating)'!$D$5:$M$43,10,FALSE)</f>
        <v>0</v>
      </c>
      <c r="N41" s="214" t="e">
        <f>VLOOKUP(D41,レース着順とタイム!$C$7:$D$43,2,FALSE)</f>
        <v>#N/A</v>
      </c>
      <c r="O41" s="163" t="e">
        <f t="shared" si="7"/>
        <v>#N/A</v>
      </c>
      <c r="P41" s="39" t="e">
        <f t="shared" si="8"/>
        <v>#N/A</v>
      </c>
      <c r="Q41" s="222" t="e">
        <f t="shared" si="9"/>
        <v>#N/A</v>
      </c>
      <c r="R41" s="215" t="e">
        <f t="shared" si="10"/>
        <v>#N/A</v>
      </c>
      <c r="S41" s="216" t="e">
        <f t="shared" si="11"/>
        <v>#N/A</v>
      </c>
    </row>
    <row r="43" spans="2:19">
      <c r="B43" s="84" t="s">
        <v>59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spans="2:19">
      <c r="B44" s="84" t="s">
        <v>60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pans="2:19">
      <c r="B45" s="84" t="s">
        <v>61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pans="2:19">
      <c r="B46" s="84" t="s">
        <v>62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</sheetData>
  <sortState ref="C5:Q11">
    <sortCondition ref="Q5:Q11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C65" sqref="C6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38" t="s">
        <v>264</v>
      </c>
      <c r="C2" s="338"/>
      <c r="D2" s="338"/>
      <c r="E2" s="338"/>
      <c r="F2" s="338"/>
      <c r="G2" s="338"/>
      <c r="H2" s="338"/>
      <c r="I2" s="338"/>
    </row>
    <row r="3" spans="2:16" ht="22.7" customHeight="1" thickBot="1">
      <c r="B3" s="342" t="s">
        <v>63</v>
      </c>
      <c r="C3" s="342"/>
      <c r="D3" s="342"/>
      <c r="E3" s="2"/>
      <c r="F3" s="3" t="s">
        <v>44</v>
      </c>
      <c r="G3" s="3"/>
      <c r="H3" s="82">
        <f>レース着順とタイム!D3</f>
        <v>45823</v>
      </c>
      <c r="I3" s="4">
        <f>レース着順とタイム!D4</f>
        <v>0.45833333333333331</v>
      </c>
      <c r="J3" s="4"/>
      <c r="K3" s="4"/>
      <c r="L3" s="4"/>
    </row>
    <row r="4" spans="2:16" ht="14.25" thickBot="1">
      <c r="B4" s="171" t="s">
        <v>45</v>
      </c>
      <c r="C4" s="172" t="s">
        <v>4</v>
      </c>
      <c r="D4" s="173" t="s">
        <v>5</v>
      </c>
      <c r="E4" s="174" t="s">
        <v>46</v>
      </c>
      <c r="F4" s="175" t="s">
        <v>47</v>
      </c>
      <c r="G4" s="176" t="s">
        <v>48</v>
      </c>
      <c r="H4" s="177" t="s">
        <v>53</v>
      </c>
      <c r="I4" s="178" t="s">
        <v>55</v>
      </c>
      <c r="J4" s="179" t="s">
        <v>7</v>
      </c>
      <c r="K4" s="180" t="s">
        <v>7</v>
      </c>
      <c r="L4" s="217" t="s">
        <v>56</v>
      </c>
      <c r="M4" s="171" t="s">
        <v>57</v>
      </c>
      <c r="N4" s="181" t="s">
        <v>58</v>
      </c>
    </row>
    <row r="5" spans="2:16">
      <c r="B5" s="259">
        <v>1</v>
      </c>
      <c r="C5" s="259">
        <v>1</v>
      </c>
      <c r="D5" s="254" t="s">
        <v>266</v>
      </c>
      <c r="E5" s="255" t="str">
        <f>IF(VLOOKUP(D5,'ﾚｰﾃｨﾝｸﾞ計算書(TSF)'!$D$6:$H$66,2,FALSE)=0," ",VLOOKUP(D5,'ﾚｰﾃｨﾝｸﾞ計算書(TSF)'!$D$6:$H$66,2,FALSE))</f>
        <v>210</v>
      </c>
      <c r="F5" s="182" t="str">
        <f>VLOOKUP(D5,'ﾚｰﾃｨﾝｸﾞ計算書(TSF)'!$D$6:$H$66,3,FALSE)</f>
        <v>fre-31</v>
      </c>
      <c r="G5" s="183">
        <f>VLOOKUP(D5,'ﾚｰﾃｨﾝｸﾞ計算書(TSF)'!$D$6:$H$66,4,FALSE)</f>
        <v>663</v>
      </c>
      <c r="H5" s="184">
        <f>600/G5</f>
        <v>0.90497737556561086</v>
      </c>
      <c r="I5" s="256">
        <f>VLOOKUP(D5,レース着順とタイム!$C$7:$D$43,2,FALSE)</f>
        <v>0.49501157407407409</v>
      </c>
      <c r="J5" s="257">
        <f>(I5-$I$3)*86400</f>
        <v>3169.0000000000032</v>
      </c>
      <c r="K5" s="245">
        <f>IF(J5&gt;0,J5,99999999)</f>
        <v>3169.0000000000032</v>
      </c>
      <c r="L5" s="258">
        <f>K5*H5</f>
        <v>2867.8733031674237</v>
      </c>
      <c r="M5" s="187"/>
      <c r="N5" s="188"/>
    </row>
    <row r="6" spans="2:16">
      <c r="B6" s="260">
        <v>2</v>
      </c>
      <c r="C6" s="260">
        <v>2</v>
      </c>
      <c r="D6" s="201" t="s">
        <v>270</v>
      </c>
      <c r="E6" s="170" t="str">
        <f>IF(VLOOKUP(D6,'ﾚｰﾃｨﾝｸﾞ計算書(TSF)'!$D$6:$H$66,2,FALSE)=0," ",VLOOKUP(D6,'ﾚｰﾃｨﾝｸﾞ計算書(TSF)'!$D$6:$H$66,2,FALSE))</f>
        <v>4167</v>
      </c>
      <c r="F6" s="190" t="str">
        <f>VLOOKUP(D6,'ﾚｰﾃｨﾝｸﾞ計算書(TSF)'!$D$6:$H$66,3,FALSE)</f>
        <v>yokoyama-30sr P:B</v>
      </c>
      <c r="G6" s="191">
        <f>VLOOKUP(D6,'ﾚｰﾃｨﾝｸﾞ計算書(TSF)'!$D$6:$H$66,4,FALSE)</f>
        <v>677</v>
      </c>
      <c r="H6" s="192">
        <f>600/G6</f>
        <v>0.88626292466765144</v>
      </c>
      <c r="I6" s="202">
        <f>VLOOKUP(D6,レース着順とタイム!$C$7:$D$43,2,FALSE)</f>
        <v>0.4994791666666667</v>
      </c>
      <c r="J6" s="185">
        <f>(I6-$I$3)*86400</f>
        <v>3555.0000000000041</v>
      </c>
      <c r="K6" s="186">
        <f>IF(J6&gt;0,J6,99999999)</f>
        <v>3555.0000000000041</v>
      </c>
      <c r="L6" s="218">
        <f>K6*H6</f>
        <v>3150.6646971935047</v>
      </c>
      <c r="M6" s="193">
        <f t="shared" ref="M6:M21" si="0">IF(L6=0, "-",L6-L5)</f>
        <v>282.79139402608098</v>
      </c>
      <c r="N6" s="194">
        <f t="shared" ref="N6:N21" si="1">IF(L6=0, "-", L6-$L$5)</f>
        <v>282.79139402608098</v>
      </c>
    </row>
    <row r="7" spans="2:16">
      <c r="B7" s="260">
        <v>3</v>
      </c>
      <c r="C7" s="260">
        <v>7</v>
      </c>
      <c r="D7" s="201" t="s">
        <v>280</v>
      </c>
      <c r="E7" s="170" t="str">
        <f>IF(VLOOKUP(D7,'ﾚｰﾃｨﾝｸﾞ計算書(TSF)'!$D$6:$H$66,2,FALSE)=0," ",VLOOKUP(D7,'ﾚｰﾃｨﾝｸﾞ計算書(TSF)'!$D$6:$H$66,2,FALSE))</f>
        <v>2672</v>
      </c>
      <c r="F7" s="190" t="str">
        <f>VLOOKUP(D7,'ﾚｰﾃｨﾝｸﾞ計算書(TSF)'!$D$6:$H$66,3,FALSE)</f>
        <v>オカザキ32Ｃ</v>
      </c>
      <c r="G7" s="191">
        <f>VLOOKUP(D7,'ﾚｰﾃｨﾝｸﾞ計算書(TSF)'!$D$6:$H$66,4,FALSE)</f>
        <v>720</v>
      </c>
      <c r="H7" s="192">
        <f>600/G7</f>
        <v>0.83333333333333337</v>
      </c>
      <c r="I7" s="202">
        <f>VLOOKUP(D7,レース着順とタイム!$C$7:$D$43,2,FALSE)</f>
        <v>0.50453703703703701</v>
      </c>
      <c r="J7" s="185">
        <f>(I7-$I$3)*86400</f>
        <v>3991.9999999999991</v>
      </c>
      <c r="K7" s="186">
        <f>IF(J7&gt;0,J7,99999999)</f>
        <v>3991.9999999999991</v>
      </c>
      <c r="L7" s="218">
        <f>K7*H7</f>
        <v>3326.6666666666661</v>
      </c>
      <c r="M7" s="193">
        <f t="shared" si="0"/>
        <v>176.00196947316135</v>
      </c>
      <c r="N7" s="194">
        <f t="shared" si="1"/>
        <v>458.79336349924233</v>
      </c>
    </row>
    <row r="8" spans="2:16">
      <c r="B8" s="260">
        <v>4</v>
      </c>
      <c r="C8" s="260">
        <v>5</v>
      </c>
      <c r="D8" s="201" t="s">
        <v>68</v>
      </c>
      <c r="E8" s="170" t="str">
        <f>IF(VLOOKUP(D8,'ﾚｰﾃｨﾝｸﾞ計算書(TSF)'!$D$6:$H$66,2,FALSE)=0," ",VLOOKUP(D8,'ﾚｰﾃｨﾝｸﾞ計算書(TSF)'!$D$6:$H$66,2,FALSE))</f>
        <v>JST374</v>
      </c>
      <c r="F8" s="190" t="str">
        <f>VLOOKUP(D8,'ﾚｰﾃｨﾝｸﾞ計算書(TSF)'!$D$6:$H$66,3,FALSE)</f>
        <v>yamaha-31s LTD</v>
      </c>
      <c r="G8" s="191">
        <f>VLOOKUP(D8,'ﾚｰﾃｨﾝｸﾞ計算書(TSF)'!$D$6:$H$66,4,FALSE)</f>
        <v>677</v>
      </c>
      <c r="H8" s="192">
        <f>600/G8</f>
        <v>0.88626292466765144</v>
      </c>
      <c r="I8" s="202">
        <f>VLOOKUP(D8,レース着順とタイム!$C$7:$D$43,2,FALSE)</f>
        <v>0.50207175925925929</v>
      </c>
      <c r="J8" s="185">
        <f>(I8-$I$3)*86400</f>
        <v>3779.0000000000041</v>
      </c>
      <c r="K8" s="186">
        <f>IF(J8&gt;0,J8,99999999)</f>
        <v>3779.0000000000041</v>
      </c>
      <c r="L8" s="218">
        <f>K8*H8</f>
        <v>3349.1875923190582</v>
      </c>
      <c r="M8" s="193">
        <f t="shared" si="0"/>
        <v>22.520925652392179</v>
      </c>
      <c r="N8" s="194">
        <f t="shared" si="1"/>
        <v>481.31428915163451</v>
      </c>
    </row>
    <row r="9" spans="2:16">
      <c r="B9" s="260">
        <v>5</v>
      </c>
      <c r="C9" s="260">
        <v>3</v>
      </c>
      <c r="D9" s="201" t="s">
        <v>268</v>
      </c>
      <c r="E9" s="170" t="str">
        <f>IF(VLOOKUP(D9,'ﾚｰﾃｨﾝｸﾞ計算書(TSF)'!$D$6:$H$66,2,FALSE)=0," ",VLOOKUP(D9,'ﾚｰﾃｨﾝｸﾞ計算書(TSF)'!$D$6:$H$66,2,FALSE))</f>
        <v>6363</v>
      </c>
      <c r="F9" s="190" t="str">
        <f>VLOOKUP(D9,'ﾚｰﾃｨﾝｸﾞ計算書(TSF)'!$D$6:$H$66,3,FALSE)</f>
        <v>Dehler36SQ</v>
      </c>
      <c r="G9" s="191">
        <f>VLOOKUP(D9,'ﾚｰﾃｨﾝｸﾞ計算書(TSF)'!$D$6:$H$66,4,FALSE)</f>
        <v>640</v>
      </c>
      <c r="H9" s="192">
        <f>600/G9</f>
        <v>0.9375</v>
      </c>
      <c r="I9" s="202">
        <f>VLOOKUP(D9,レース着順とタイム!$C$7:$D$43,2,FALSE)</f>
        <v>0.50025462962962963</v>
      </c>
      <c r="J9" s="185">
        <f>(I9-$I$3)*86400</f>
        <v>3622.0000000000018</v>
      </c>
      <c r="K9" s="186">
        <f>IF(J9&gt;0,J9,99999999)</f>
        <v>3622.0000000000018</v>
      </c>
      <c r="L9" s="218">
        <f>K9*H9</f>
        <v>3395.6250000000018</v>
      </c>
      <c r="M9" s="193">
        <f t="shared" si="0"/>
        <v>46.437407680943579</v>
      </c>
      <c r="N9" s="194">
        <f t="shared" si="1"/>
        <v>527.75169683257809</v>
      </c>
    </row>
    <row r="10" spans="2:16">
      <c r="B10" s="260">
        <v>6</v>
      </c>
      <c r="C10" s="260">
        <v>4</v>
      </c>
      <c r="D10" s="201" t="s">
        <v>208</v>
      </c>
      <c r="E10" s="170" t="str">
        <f>IF(VLOOKUP(D10,'ﾚｰﾃｨﾝｸﾞ計算書(TSF)'!$D$6:$H$66,2,FALSE)=0," ",VLOOKUP(D10,'ﾚｰﾃｨﾝｸﾞ計算書(TSF)'!$D$6:$H$66,2,FALSE))</f>
        <v>4983</v>
      </c>
      <c r="F10" s="190" t="str">
        <f>VLOOKUP(D10,'ﾚｰﾃｨﾝｸﾞ計算書(TSF)'!$D$6:$H$66,3,FALSE)</f>
        <v>J-35s</v>
      </c>
      <c r="G10" s="191">
        <f>VLOOKUP(D10,'ﾚｰﾃｨﾝｸﾞ計算書(TSF)'!$D$6:$H$66,4,FALSE)</f>
        <v>643</v>
      </c>
      <c r="H10" s="192">
        <f>600/G10</f>
        <v>0.93312597200622083</v>
      </c>
      <c r="I10" s="202">
        <f>VLOOKUP(D10,レース着順とタイム!$C$7:$D$43,2,FALSE)</f>
        <v>0.50179398148148147</v>
      </c>
      <c r="J10" s="185">
        <f>(I10-$I$3)*86400</f>
        <v>3755.0000000000005</v>
      </c>
      <c r="K10" s="186">
        <f>IF(J10&gt;0,J10,99999999)</f>
        <v>3755.0000000000005</v>
      </c>
      <c r="L10" s="218">
        <f>K10*H10</f>
        <v>3503.8880248833598</v>
      </c>
      <c r="M10" s="193">
        <f t="shared" si="0"/>
        <v>108.26302488335796</v>
      </c>
      <c r="N10" s="194">
        <f t="shared" si="1"/>
        <v>636.01472171593605</v>
      </c>
    </row>
    <row r="11" spans="2:16">
      <c r="B11" s="260">
        <v>7</v>
      </c>
      <c r="C11" s="260">
        <v>6</v>
      </c>
      <c r="D11" s="201" t="s">
        <v>276</v>
      </c>
      <c r="E11" s="170" t="str">
        <f>IF(VLOOKUP(D11,'ﾚｰﾃｨﾝｸﾞ計算書(TSF)'!$D$6:$H$66,2,FALSE)=0," ",VLOOKUP(D11,'ﾚｰﾃｨﾝｸﾞ計算書(TSF)'!$D$6:$H$66,2,FALSE))</f>
        <v xml:space="preserve"> </v>
      </c>
      <c r="F11" s="190" t="str">
        <f>VLOOKUP(D11,'ﾚｰﾃｨﾝｸﾞ計算書(TSF)'!$D$6:$H$66,3,FALSE)</f>
        <v>Davidoson 34</v>
      </c>
      <c r="G11" s="191">
        <f>VLOOKUP(D11,'ﾚｰﾃｨﾝｸﾞ計算書(TSF)'!$D$6:$H$66,4,FALSE)</f>
        <v>660</v>
      </c>
      <c r="H11" s="192">
        <f>600/G11</f>
        <v>0.90909090909090906</v>
      </c>
      <c r="I11" s="202">
        <f>VLOOKUP(D11,レース着順とタイム!$C$7:$D$43,2,FALSE)</f>
        <v>0.50315972222222227</v>
      </c>
      <c r="J11" s="185">
        <f>(I11-$I$3)*86400</f>
        <v>3873.0000000000059</v>
      </c>
      <c r="K11" s="186">
        <f>IF(J11&gt;0,J11,99999999)</f>
        <v>3873.0000000000059</v>
      </c>
      <c r="L11" s="218">
        <f>K11*H11</f>
        <v>3520.909090909096</v>
      </c>
      <c r="M11" s="193">
        <f t="shared" si="0"/>
        <v>17.021066025736218</v>
      </c>
      <c r="N11" s="194">
        <f t="shared" si="1"/>
        <v>653.03578774167227</v>
      </c>
    </row>
    <row r="12" spans="2:16">
      <c r="B12" s="260">
        <v>8</v>
      </c>
      <c r="C12" s="260">
        <v>8</v>
      </c>
      <c r="D12" s="201" t="s">
        <v>154</v>
      </c>
      <c r="E12" s="170" t="str">
        <f>IF(VLOOKUP(D12,'ﾚｰﾃｨﾝｸﾞ計算書(TSF)'!$D$6:$H$66,2,FALSE)=0," ",VLOOKUP(D12,'ﾚｰﾃｨﾝｸﾞ計算書(TSF)'!$D$6:$H$66,2,FALSE))</f>
        <v xml:space="preserve"> </v>
      </c>
      <c r="F12" s="190" t="str">
        <f>VLOOKUP(D12,'ﾚｰﾃｨﾝｸﾞ計算書(TSF)'!$D$6:$H$66,3,FALSE)</f>
        <v>ヤマハ30ＳⅡ</v>
      </c>
      <c r="G12" s="191">
        <f>VLOOKUP(D12,'ﾚｰﾃｨﾝｸﾞ計算書(TSF)'!$D$6:$H$66,4,FALSE)</f>
        <v>710</v>
      </c>
      <c r="H12" s="192">
        <f>600/G12</f>
        <v>0.84507042253521125</v>
      </c>
      <c r="I12" s="202">
        <f>VLOOKUP(D12,レース着順とタイム!$C$7:$D$43,2,FALSE)</f>
        <v>0.51435185185185184</v>
      </c>
      <c r="J12" s="185">
        <f>(I12-$I$3)*86400</f>
        <v>4840</v>
      </c>
      <c r="K12" s="186">
        <f>IF(J12&gt;0,J12,99999999)</f>
        <v>4840</v>
      </c>
      <c r="L12" s="218">
        <f>K12*H12</f>
        <v>4090.1408450704225</v>
      </c>
      <c r="M12" s="193">
        <f t="shared" si="0"/>
        <v>569.23175416132653</v>
      </c>
      <c r="N12" s="194">
        <f t="shared" si="1"/>
        <v>1222.2675419029988</v>
      </c>
      <c r="O12" s="151"/>
      <c r="P12" s="34"/>
    </row>
    <row r="13" spans="2:16">
      <c r="B13" s="260">
        <v>9</v>
      </c>
      <c r="C13" s="260">
        <v>9</v>
      </c>
      <c r="D13" s="201" t="s">
        <v>284</v>
      </c>
      <c r="E13" s="170" t="str">
        <f>IF(VLOOKUP(D13,'ﾚｰﾃｨﾝｸﾞ計算書(TSF)'!$D$6:$H$66,2,FALSE)=0," ",VLOOKUP(D13,'ﾚｰﾃｨﾝｸﾞ計算書(TSF)'!$D$6:$H$66,2,FALSE))</f>
        <v xml:space="preserve"> </v>
      </c>
      <c r="F13" s="190" t="str">
        <f>VLOOKUP(D13,'ﾚｰﾃｨﾝｸﾞ計算書(TSF)'!$D$6:$H$66,3,FALSE)</f>
        <v>ｽｲﾝｸﾞ34</v>
      </c>
      <c r="G13" s="191">
        <f>VLOOKUP(D13,'ﾚｰﾃｨﾝｸﾞ計算書(TSF)'!$D$6:$H$66,4,FALSE)</f>
        <v>658</v>
      </c>
      <c r="H13" s="192">
        <f>600/G13</f>
        <v>0.91185410334346506</v>
      </c>
      <c r="I13" s="202">
        <f>VLOOKUP(D13,レース着順とタイム!$C$7:$D$43,2,FALSE)</f>
        <v>0.5160069444444445</v>
      </c>
      <c r="J13" s="185">
        <f>(I13-$I$3)*86400</f>
        <v>4983.0000000000064</v>
      </c>
      <c r="K13" s="195">
        <f>IF(J13&gt;0,J13,99999999)</f>
        <v>4983.0000000000064</v>
      </c>
      <c r="L13" s="219">
        <f>K13*H13</f>
        <v>4543.7689969604926</v>
      </c>
      <c r="M13" s="193">
        <f t="shared" si="0"/>
        <v>453.62815189007006</v>
      </c>
      <c r="N13" s="194">
        <f t="shared" si="1"/>
        <v>1675.8956937930689</v>
      </c>
    </row>
    <row r="14" spans="2:16" ht="14.25" customHeight="1">
      <c r="B14" s="260">
        <v>10</v>
      </c>
      <c r="C14" s="260">
        <v>10</v>
      </c>
      <c r="D14" s="201" t="s">
        <v>286</v>
      </c>
      <c r="E14" s="170" t="str">
        <f>IF(VLOOKUP(D14,'ﾚｰﾃｨﾝｸﾞ計算書(TSF)'!$D$6:$H$66,2,FALSE)=0," ",VLOOKUP(D14,'ﾚｰﾃｨﾝｸﾞ計算書(TSF)'!$D$6:$H$66,2,FALSE))</f>
        <v xml:space="preserve"> </v>
      </c>
      <c r="F14" s="190" t="str">
        <f>VLOOKUP(D14,'ﾚｰﾃｨﾝｸﾞ計算書(TSF)'!$D$6:$H$66,3,FALSE)</f>
        <v>First310</v>
      </c>
      <c r="G14" s="191">
        <f>VLOOKUP(D14,'ﾚｰﾃｨﾝｸﾞ計算書(TSF)'!$D$6:$H$66,4,FALSE)</f>
        <v>680</v>
      </c>
      <c r="H14" s="192">
        <f t="shared" ref="H5:H21" si="2">600/G14</f>
        <v>0.88235294117647056</v>
      </c>
      <c r="I14" s="202" t="str">
        <f>VLOOKUP(D14,レース着順とタイム!$C$7:$D$43,2,FALSE)</f>
        <v>RET</v>
      </c>
      <c r="J14" s="185" t="e">
        <f t="shared" ref="J5:J21" si="3">(I14-$I$3)*86400</f>
        <v>#VALUE!</v>
      </c>
      <c r="K14" s="186"/>
      <c r="L14" s="218"/>
      <c r="M14" s="193" t="str">
        <f t="shared" si="0"/>
        <v>-</v>
      </c>
      <c r="N14" s="194" t="str">
        <f t="shared" si="1"/>
        <v>-</v>
      </c>
    </row>
    <row r="15" spans="2:16" hidden="1">
      <c r="B15" s="260">
        <v>11</v>
      </c>
      <c r="C15" s="260">
        <v>11</v>
      </c>
      <c r="D15" s="201"/>
      <c r="E15" s="170" t="e">
        <f>IF(VLOOKUP(D15,'ﾚｰﾃｨﾝｸﾞ計算書(TSF)'!$D$6:$H$66,2,FALSE)=0," ",VLOOKUP(D15,'ﾚｰﾃｨﾝｸﾞ計算書(TSF)'!$D$6:$H$66,2,FALSE))</f>
        <v>#N/A</v>
      </c>
      <c r="F15" s="190" t="e">
        <f>VLOOKUP(D15,'ﾚｰﾃｨﾝｸﾞ計算書(TSF)'!$D$6:$H$66,3,FALSE)</f>
        <v>#N/A</v>
      </c>
      <c r="G15" s="191" t="e">
        <f>VLOOKUP(D15,'ﾚｰﾃｨﾝｸﾞ計算書(TSF)'!$D$6:$H$66,4,FALSE)</f>
        <v>#N/A</v>
      </c>
      <c r="H15" s="192" t="e">
        <f t="shared" si="2"/>
        <v>#N/A</v>
      </c>
      <c r="I15" s="202" t="e">
        <f>VLOOKUP(D15,レース着順とタイム!$C$7:$D$43,2,FALSE)</f>
        <v>#N/A</v>
      </c>
      <c r="J15" s="185" t="e">
        <f t="shared" si="3"/>
        <v>#N/A</v>
      </c>
      <c r="K15" s="186" t="e">
        <f t="shared" ref="K5:K17" si="4">IF(J15&gt;0,J15,99999999)</f>
        <v>#N/A</v>
      </c>
      <c r="L15" s="218" t="e">
        <f t="shared" ref="L5:L17" si="5">K15*H15</f>
        <v>#N/A</v>
      </c>
      <c r="M15" s="193" t="e">
        <f t="shared" si="0"/>
        <v>#N/A</v>
      </c>
      <c r="N15" s="194" t="e">
        <f t="shared" si="1"/>
        <v>#N/A</v>
      </c>
    </row>
    <row r="16" spans="2:16" hidden="1">
      <c r="B16" s="260">
        <v>12</v>
      </c>
      <c r="C16" s="260">
        <v>12</v>
      </c>
      <c r="D16" s="201"/>
      <c r="E16" s="170" t="e">
        <f>IF(VLOOKUP(D16,'ﾚｰﾃｨﾝｸﾞ計算書(TSF)'!$D$6:$H$66,2,FALSE)=0," ",VLOOKUP(D16,'ﾚｰﾃｨﾝｸﾞ計算書(TSF)'!$D$6:$H$66,2,FALSE))</f>
        <v>#N/A</v>
      </c>
      <c r="F16" s="190" t="e">
        <f>VLOOKUP(D16,'ﾚｰﾃｨﾝｸﾞ計算書(TSF)'!$D$6:$H$66,3,FALSE)</f>
        <v>#N/A</v>
      </c>
      <c r="G16" s="191" t="e">
        <f>VLOOKUP(D16,'ﾚｰﾃｨﾝｸﾞ計算書(TSF)'!$D$6:$H$66,4,FALSE)</f>
        <v>#N/A</v>
      </c>
      <c r="H16" s="192" t="e">
        <f t="shared" si="2"/>
        <v>#N/A</v>
      </c>
      <c r="I16" s="202" t="e">
        <f>VLOOKUP(D16,レース着順とタイム!$C$7:$D$43,2,FALSE)</f>
        <v>#N/A</v>
      </c>
      <c r="J16" s="185" t="e">
        <f t="shared" si="3"/>
        <v>#N/A</v>
      </c>
      <c r="K16" s="186" t="e">
        <f t="shared" si="4"/>
        <v>#N/A</v>
      </c>
      <c r="L16" s="218" t="e">
        <f t="shared" si="5"/>
        <v>#N/A</v>
      </c>
      <c r="M16" s="193" t="e">
        <f t="shared" si="0"/>
        <v>#N/A</v>
      </c>
      <c r="N16" s="194" t="e">
        <f t="shared" si="1"/>
        <v>#N/A</v>
      </c>
    </row>
    <row r="17" spans="2:14" hidden="1">
      <c r="B17" s="260">
        <v>13</v>
      </c>
      <c r="C17" s="260">
        <v>13</v>
      </c>
      <c r="D17" s="201"/>
      <c r="E17" s="170" t="e">
        <f>IF(VLOOKUP(D17,'ﾚｰﾃｨﾝｸﾞ計算書(TSF)'!$D$6:$H$66,2,FALSE)=0," ",VLOOKUP(D17,'ﾚｰﾃｨﾝｸﾞ計算書(TSF)'!$D$6:$H$66,2,FALSE))</f>
        <v>#N/A</v>
      </c>
      <c r="F17" s="190" t="e">
        <f>VLOOKUP(D17,'ﾚｰﾃｨﾝｸﾞ計算書(TSF)'!$D$6:$H$66,3,FALSE)</f>
        <v>#N/A</v>
      </c>
      <c r="G17" s="191" t="e">
        <f>VLOOKUP(D17,'ﾚｰﾃｨﾝｸﾞ計算書(TSF)'!$D$6:$H$66,4,FALSE)</f>
        <v>#N/A</v>
      </c>
      <c r="H17" s="192" t="e">
        <f t="shared" si="2"/>
        <v>#N/A</v>
      </c>
      <c r="I17" s="202" t="e">
        <f>VLOOKUP(D17,レース着順とタイム!$C$7:$D$43,2,FALSE)</f>
        <v>#N/A</v>
      </c>
      <c r="J17" s="185" t="e">
        <f t="shared" si="3"/>
        <v>#N/A</v>
      </c>
      <c r="K17" s="186" t="e">
        <f t="shared" si="4"/>
        <v>#N/A</v>
      </c>
      <c r="L17" s="218" t="e">
        <f t="shared" si="5"/>
        <v>#N/A</v>
      </c>
      <c r="M17" s="193" t="e">
        <f t="shared" si="0"/>
        <v>#N/A</v>
      </c>
      <c r="N17" s="194" t="e">
        <f t="shared" si="1"/>
        <v>#N/A</v>
      </c>
    </row>
    <row r="18" spans="2:14" hidden="1">
      <c r="B18" s="260">
        <v>14</v>
      </c>
      <c r="C18" s="260">
        <v>14</v>
      </c>
      <c r="D18" s="201"/>
      <c r="E18" s="170" t="e">
        <f>IF(VLOOKUP(D18,'ﾚｰﾃｨﾝｸﾞ計算書(TSF)'!$D$6:$H$66,2,FALSE)=0," ",VLOOKUP(D18,'ﾚｰﾃｨﾝｸﾞ計算書(TSF)'!$D$6:$H$66,2,FALSE))</f>
        <v>#N/A</v>
      </c>
      <c r="F18" s="190" t="e">
        <f>VLOOKUP(D18,'ﾚｰﾃｨﾝｸﾞ計算書(TSF)'!$D$6:$H$66,3,FALSE)</f>
        <v>#N/A</v>
      </c>
      <c r="G18" s="191" t="e">
        <f>VLOOKUP(D18,'ﾚｰﾃｨﾝｸﾞ計算書(TSF)'!$D$6:$H$66,4,FALSE)</f>
        <v>#N/A</v>
      </c>
      <c r="H18" s="192" t="e">
        <f t="shared" si="2"/>
        <v>#N/A</v>
      </c>
      <c r="I18" s="202" t="e">
        <f>VLOOKUP(D18,レース着順とタイム!$C$7:$D$43,2,FALSE)</f>
        <v>#N/A</v>
      </c>
      <c r="J18" s="185" t="e">
        <f t="shared" si="3"/>
        <v>#N/A</v>
      </c>
      <c r="K18" s="186" t="e">
        <f>IF(J18&gt;0,J18,99999999)</f>
        <v>#N/A</v>
      </c>
      <c r="L18" s="218" t="e">
        <f>K18*H18</f>
        <v>#N/A</v>
      </c>
      <c r="M18" s="193" t="e">
        <f>IF(L18=0, "-",L18-L17)</f>
        <v>#N/A</v>
      </c>
      <c r="N18" s="194" t="e">
        <f>IF(L18=0, "-", L18-$L$5)</f>
        <v>#N/A</v>
      </c>
    </row>
    <row r="19" spans="2:14" hidden="1">
      <c r="B19" s="260">
        <v>15</v>
      </c>
      <c r="C19" s="260">
        <v>15</v>
      </c>
      <c r="D19" s="201"/>
      <c r="E19" s="170" t="e">
        <f>IF(VLOOKUP(D19,'ﾚｰﾃｨﾝｸﾞ計算書(TSF)'!$D$6:$H$66,2,FALSE)=0," ",VLOOKUP(D19,'ﾚｰﾃｨﾝｸﾞ計算書(TSF)'!$D$6:$H$66,2,FALSE))</f>
        <v>#N/A</v>
      </c>
      <c r="F19" s="190" t="e">
        <f>VLOOKUP(D19,'ﾚｰﾃｨﾝｸﾞ計算書(TSF)'!$D$6:$H$66,3,FALSE)</f>
        <v>#N/A</v>
      </c>
      <c r="G19" s="191" t="e">
        <f>VLOOKUP(D19,'ﾚｰﾃｨﾝｸﾞ計算書(TSF)'!$D$6:$H$66,4,FALSE)</f>
        <v>#N/A</v>
      </c>
      <c r="H19" s="192" t="e">
        <f t="shared" si="2"/>
        <v>#N/A</v>
      </c>
      <c r="I19" s="202" t="e">
        <f>VLOOKUP(D19,レース着順とタイム!$C$7:$D$43,2,FALSE)</f>
        <v>#N/A</v>
      </c>
      <c r="J19" s="185" t="e">
        <f t="shared" si="3"/>
        <v>#N/A</v>
      </c>
      <c r="K19" s="186" t="e">
        <f>IF(J19&gt;0,J19,99999999)</f>
        <v>#N/A</v>
      </c>
      <c r="L19" s="218" t="e">
        <f>K19*H19</f>
        <v>#N/A</v>
      </c>
      <c r="M19" s="193" t="e">
        <f t="shared" si="0"/>
        <v>#N/A</v>
      </c>
      <c r="N19" s="194" t="e">
        <f t="shared" si="1"/>
        <v>#N/A</v>
      </c>
    </row>
    <row r="20" spans="2:14" hidden="1">
      <c r="B20" s="260">
        <v>16</v>
      </c>
      <c r="C20" s="260">
        <v>16</v>
      </c>
      <c r="D20" s="201"/>
      <c r="E20" s="170" t="e">
        <f>IF(VLOOKUP(D20,'ﾚｰﾃｨﾝｸﾞ計算書(TSF)'!$D$6:$H$66,2,FALSE)=0," ",VLOOKUP(D20,'ﾚｰﾃｨﾝｸﾞ計算書(TSF)'!$D$6:$H$66,2,FALSE))</f>
        <v>#N/A</v>
      </c>
      <c r="F20" s="190" t="e">
        <f>VLOOKUP(D20,'ﾚｰﾃｨﾝｸﾞ計算書(TSF)'!$D$6:$H$66,3,FALSE)</f>
        <v>#N/A</v>
      </c>
      <c r="G20" s="191" t="e">
        <f>VLOOKUP(D20,'ﾚｰﾃｨﾝｸﾞ計算書(TSF)'!$D$6:$H$66,4,FALSE)</f>
        <v>#N/A</v>
      </c>
      <c r="H20" s="192" t="e">
        <f t="shared" si="2"/>
        <v>#N/A</v>
      </c>
      <c r="I20" s="202" t="e">
        <f>VLOOKUP(D20,レース着順とタイム!$C$7:$D$43,2,FALSE)</f>
        <v>#N/A</v>
      </c>
      <c r="J20" s="185" t="e">
        <f t="shared" si="3"/>
        <v>#N/A</v>
      </c>
      <c r="K20" s="186" t="e">
        <f>IF(J20&gt;0,J20,99999999)</f>
        <v>#N/A</v>
      </c>
      <c r="L20" s="218" t="e">
        <f>K20*H20</f>
        <v>#N/A</v>
      </c>
      <c r="M20" s="193" t="e">
        <f t="shared" si="0"/>
        <v>#N/A</v>
      </c>
      <c r="N20" s="194" t="e">
        <f t="shared" si="1"/>
        <v>#N/A</v>
      </c>
    </row>
    <row r="21" spans="2:14" hidden="1">
      <c r="B21" s="260">
        <v>17</v>
      </c>
      <c r="C21" s="260">
        <v>17</v>
      </c>
      <c r="D21" s="201"/>
      <c r="E21" s="170" t="e">
        <f>IF(VLOOKUP(D21,'ﾚｰﾃｨﾝｸﾞ計算書(TSF)'!$D$6:$H$66,2,FALSE)=0," ",VLOOKUP(D21,'ﾚｰﾃｨﾝｸﾞ計算書(TSF)'!$D$6:$H$66,2,FALSE))</f>
        <v>#N/A</v>
      </c>
      <c r="F21" s="190" t="e">
        <f>VLOOKUP(D21,'ﾚｰﾃｨﾝｸﾞ計算書(TSF)'!$D$6:$H$66,3,FALSE)</f>
        <v>#N/A</v>
      </c>
      <c r="G21" s="191" t="e">
        <f>VLOOKUP(D21,'ﾚｰﾃｨﾝｸﾞ計算書(TSF)'!$D$6:$H$66,4,FALSE)</f>
        <v>#N/A</v>
      </c>
      <c r="H21" s="192" t="e">
        <f t="shared" si="2"/>
        <v>#N/A</v>
      </c>
      <c r="I21" s="202" t="e">
        <f>VLOOKUP(D21,レース着順とタイム!$C$7:$D$43,2,FALSE)</f>
        <v>#N/A</v>
      </c>
      <c r="J21" s="185" t="e">
        <f t="shared" si="3"/>
        <v>#N/A</v>
      </c>
      <c r="K21" s="186" t="e">
        <f>IF(J21&gt;0,J21,99999999)</f>
        <v>#N/A</v>
      </c>
      <c r="L21" s="218" t="e">
        <f>K21*H21</f>
        <v>#N/A</v>
      </c>
      <c r="M21" s="193" t="e">
        <f t="shared" si="0"/>
        <v>#N/A</v>
      </c>
      <c r="N21" s="194" t="e">
        <f t="shared" si="1"/>
        <v>#N/A</v>
      </c>
    </row>
    <row r="22" spans="2:14" hidden="1">
      <c r="B22" s="260">
        <v>18</v>
      </c>
      <c r="C22" s="260">
        <v>18</v>
      </c>
      <c r="D22" s="201"/>
      <c r="E22" s="170" t="e">
        <f>IF(VLOOKUP(D22,'ﾚｰﾃｨﾝｸﾞ計算書(TSF)'!$D$6:$H$66,2,FALSE)=0," ",VLOOKUP(D22,'ﾚｰﾃｨﾝｸﾞ計算書(TSF)'!$D$6:$H$66,2,FALSE))</f>
        <v>#N/A</v>
      </c>
      <c r="F22" s="190" t="e">
        <f>VLOOKUP(D22,'ﾚｰﾃｨﾝｸﾞ計算書(TSF)'!$D$6:$H$66,3,FALSE)</f>
        <v>#N/A</v>
      </c>
      <c r="G22" s="191" t="e">
        <f>VLOOKUP(D22,'ﾚｰﾃｨﾝｸﾞ計算書(TSF)'!$D$6:$H$66,4,FALSE)</f>
        <v>#N/A</v>
      </c>
      <c r="H22" s="192" t="e">
        <f t="shared" ref="H22:H41" si="6">600/G22</f>
        <v>#N/A</v>
      </c>
      <c r="I22" s="202" t="e">
        <f>VLOOKUP(D22,レース着順とタイム!$C$7:$D$43,2,FALSE)</f>
        <v>#N/A</v>
      </c>
      <c r="J22" s="185" t="e">
        <f t="shared" ref="J22:J41" si="7">(I22-$I$3)*86400</f>
        <v>#N/A</v>
      </c>
      <c r="K22" s="186" t="e">
        <f t="shared" ref="K22:K41" si="8">IF(J22&gt;0,J22,99999999)</f>
        <v>#N/A</v>
      </c>
      <c r="L22" s="218" t="e">
        <f t="shared" ref="L22:L41" si="9">K22*H22</f>
        <v>#N/A</v>
      </c>
      <c r="M22" s="193" t="e">
        <f t="shared" ref="M22:M41" si="10">IF(L22=0, "-",L22-L21)</f>
        <v>#N/A</v>
      </c>
      <c r="N22" s="194" t="e">
        <f t="shared" ref="N22:N41" si="11">IF(L22=0, "-", L22-$L$5)</f>
        <v>#N/A</v>
      </c>
    </row>
    <row r="23" spans="2:14" hidden="1">
      <c r="B23" s="260">
        <v>19</v>
      </c>
      <c r="C23" s="260">
        <v>19</v>
      </c>
      <c r="D23" s="201"/>
      <c r="E23" s="170" t="e">
        <f>IF(VLOOKUP(D23,'ﾚｰﾃｨﾝｸﾞ計算書(TSF)'!$D$6:$H$66,2,FALSE)=0," ",VLOOKUP(D23,'ﾚｰﾃｨﾝｸﾞ計算書(TSF)'!$D$6:$H$66,2,FALSE))</f>
        <v>#N/A</v>
      </c>
      <c r="F23" s="190" t="e">
        <f>VLOOKUP(D23,'ﾚｰﾃｨﾝｸﾞ計算書(TSF)'!$D$6:$H$66,3,FALSE)</f>
        <v>#N/A</v>
      </c>
      <c r="G23" s="191" t="e">
        <f>VLOOKUP(D23,'ﾚｰﾃｨﾝｸﾞ計算書(TSF)'!$D$6:$H$66,4,FALSE)</f>
        <v>#N/A</v>
      </c>
      <c r="H23" s="192" t="e">
        <f t="shared" si="6"/>
        <v>#N/A</v>
      </c>
      <c r="I23" s="202" t="e">
        <f>VLOOKUP(D23,レース着順とタイム!$C$7:$D$43,2,FALSE)</f>
        <v>#N/A</v>
      </c>
      <c r="J23" s="185" t="e">
        <f t="shared" si="7"/>
        <v>#N/A</v>
      </c>
      <c r="K23" s="186" t="e">
        <f t="shared" si="8"/>
        <v>#N/A</v>
      </c>
      <c r="L23" s="218" t="e">
        <f t="shared" si="9"/>
        <v>#N/A</v>
      </c>
      <c r="M23" s="193" t="e">
        <f t="shared" si="10"/>
        <v>#N/A</v>
      </c>
      <c r="N23" s="194" t="e">
        <f t="shared" si="11"/>
        <v>#N/A</v>
      </c>
    </row>
    <row r="24" spans="2:14" hidden="1">
      <c r="B24" s="260">
        <v>20</v>
      </c>
      <c r="C24" s="260">
        <v>20</v>
      </c>
      <c r="D24" s="201"/>
      <c r="E24" s="170" t="e">
        <f>IF(VLOOKUP(D24,'ﾚｰﾃｨﾝｸﾞ計算書(TSF)'!$D$6:$H$66,2,FALSE)=0," ",VLOOKUP(D24,'ﾚｰﾃｨﾝｸﾞ計算書(TSF)'!$D$6:$H$66,2,FALSE))</f>
        <v>#N/A</v>
      </c>
      <c r="F24" s="190" t="e">
        <f>VLOOKUP(D24,'ﾚｰﾃｨﾝｸﾞ計算書(TSF)'!$D$6:$H$66,3,FALSE)</f>
        <v>#N/A</v>
      </c>
      <c r="G24" s="191" t="e">
        <f>VLOOKUP(D24,'ﾚｰﾃｨﾝｸﾞ計算書(TSF)'!$D$6:$H$66,4,FALSE)</f>
        <v>#N/A</v>
      </c>
      <c r="H24" s="192" t="e">
        <f t="shared" si="6"/>
        <v>#N/A</v>
      </c>
      <c r="I24" s="202" t="e">
        <f>VLOOKUP(D24,レース着順とタイム!$C$7:$D$43,2,FALSE)</f>
        <v>#N/A</v>
      </c>
      <c r="J24" s="185" t="e">
        <f t="shared" si="7"/>
        <v>#N/A</v>
      </c>
      <c r="K24" s="186" t="e">
        <f t="shared" si="8"/>
        <v>#N/A</v>
      </c>
      <c r="L24" s="218" t="e">
        <f t="shared" si="9"/>
        <v>#N/A</v>
      </c>
      <c r="M24" s="193" t="e">
        <f t="shared" si="10"/>
        <v>#N/A</v>
      </c>
      <c r="N24" s="194" t="e">
        <f t="shared" si="11"/>
        <v>#N/A</v>
      </c>
    </row>
    <row r="25" spans="2:14" hidden="1">
      <c r="B25" s="260">
        <v>21</v>
      </c>
      <c r="C25" s="260">
        <v>21</v>
      </c>
      <c r="D25" s="201"/>
      <c r="E25" s="170" t="e">
        <f>IF(VLOOKUP(D25,'ﾚｰﾃｨﾝｸﾞ計算書(TSF)'!$D$6:$H$66,2,FALSE)=0," ",VLOOKUP(D25,'ﾚｰﾃｨﾝｸﾞ計算書(TSF)'!$D$6:$H$66,2,FALSE))</f>
        <v>#N/A</v>
      </c>
      <c r="F25" s="190" t="e">
        <f>VLOOKUP(D25,'ﾚｰﾃｨﾝｸﾞ計算書(TSF)'!$D$6:$H$66,3,FALSE)</f>
        <v>#N/A</v>
      </c>
      <c r="G25" s="191" t="e">
        <f>VLOOKUP(D25,'ﾚｰﾃｨﾝｸﾞ計算書(TSF)'!$D$6:$H$66,4,FALSE)</f>
        <v>#N/A</v>
      </c>
      <c r="H25" s="192" t="e">
        <f t="shared" si="6"/>
        <v>#N/A</v>
      </c>
      <c r="I25" s="202" t="e">
        <f>VLOOKUP(D25,レース着順とタイム!$C$7:$D$43,2,FALSE)</f>
        <v>#N/A</v>
      </c>
      <c r="J25" s="185" t="e">
        <f t="shared" si="7"/>
        <v>#N/A</v>
      </c>
      <c r="K25" s="186" t="e">
        <f t="shared" si="8"/>
        <v>#N/A</v>
      </c>
      <c r="L25" s="218" t="e">
        <f t="shared" si="9"/>
        <v>#N/A</v>
      </c>
      <c r="M25" s="193" t="e">
        <f t="shared" si="10"/>
        <v>#N/A</v>
      </c>
      <c r="N25" s="194" t="e">
        <f t="shared" si="11"/>
        <v>#N/A</v>
      </c>
    </row>
    <row r="26" spans="2:14" hidden="1">
      <c r="B26" s="260">
        <v>22</v>
      </c>
      <c r="C26" s="260">
        <v>22</v>
      </c>
      <c r="D26" s="201"/>
      <c r="E26" s="170" t="e">
        <f>IF(VLOOKUP(D26,'ﾚｰﾃｨﾝｸﾞ計算書(TSF)'!$D$6:$H$66,2,FALSE)=0," ",VLOOKUP(D26,'ﾚｰﾃｨﾝｸﾞ計算書(TSF)'!$D$6:$H$66,2,FALSE))</f>
        <v>#N/A</v>
      </c>
      <c r="F26" s="190" t="e">
        <f>VLOOKUP(D26,'ﾚｰﾃｨﾝｸﾞ計算書(TSF)'!$D$6:$H$66,3,FALSE)</f>
        <v>#N/A</v>
      </c>
      <c r="G26" s="191" t="e">
        <f>VLOOKUP(D26,'ﾚｰﾃｨﾝｸﾞ計算書(TSF)'!$D$6:$H$66,4,FALSE)</f>
        <v>#N/A</v>
      </c>
      <c r="H26" s="192" t="e">
        <f t="shared" si="6"/>
        <v>#N/A</v>
      </c>
      <c r="I26" s="202" t="e">
        <f>VLOOKUP(D26,レース着順とタイム!$C$7:$D$43,2,FALSE)</f>
        <v>#N/A</v>
      </c>
      <c r="J26" s="185" t="e">
        <f t="shared" si="7"/>
        <v>#N/A</v>
      </c>
      <c r="K26" s="186" t="e">
        <f t="shared" si="8"/>
        <v>#N/A</v>
      </c>
      <c r="L26" s="218" t="e">
        <f t="shared" si="9"/>
        <v>#N/A</v>
      </c>
      <c r="M26" s="193" t="e">
        <f t="shared" si="10"/>
        <v>#N/A</v>
      </c>
      <c r="N26" s="194" t="e">
        <f t="shared" si="11"/>
        <v>#N/A</v>
      </c>
    </row>
    <row r="27" spans="2:14" hidden="1">
      <c r="B27" s="260">
        <v>23</v>
      </c>
      <c r="C27" s="260">
        <v>23</v>
      </c>
      <c r="D27" s="201"/>
      <c r="E27" s="170" t="e">
        <f>IF(VLOOKUP(D27,'ﾚｰﾃｨﾝｸﾞ計算書(TSF)'!$D$6:$H$66,2,FALSE)=0," ",VLOOKUP(D27,'ﾚｰﾃｨﾝｸﾞ計算書(TSF)'!$D$6:$H$66,2,FALSE))</f>
        <v>#N/A</v>
      </c>
      <c r="F27" s="190" t="e">
        <f>VLOOKUP(D27,'ﾚｰﾃｨﾝｸﾞ計算書(TSF)'!$D$6:$H$66,3,FALSE)</f>
        <v>#N/A</v>
      </c>
      <c r="G27" s="191" t="e">
        <f>VLOOKUP(D27,'ﾚｰﾃｨﾝｸﾞ計算書(TSF)'!$D$6:$H$66,4,FALSE)</f>
        <v>#N/A</v>
      </c>
      <c r="H27" s="192" t="e">
        <f t="shared" si="6"/>
        <v>#N/A</v>
      </c>
      <c r="I27" s="202" t="e">
        <f>VLOOKUP(D27,レース着順とタイム!$C$7:$D$43,2,FALSE)</f>
        <v>#N/A</v>
      </c>
      <c r="J27" s="185" t="e">
        <f t="shared" si="7"/>
        <v>#N/A</v>
      </c>
      <c r="K27" s="186" t="e">
        <f t="shared" si="8"/>
        <v>#N/A</v>
      </c>
      <c r="L27" s="218" t="e">
        <f t="shared" si="9"/>
        <v>#N/A</v>
      </c>
      <c r="M27" s="193" t="e">
        <f t="shared" si="10"/>
        <v>#N/A</v>
      </c>
      <c r="N27" s="194" t="e">
        <f t="shared" si="11"/>
        <v>#N/A</v>
      </c>
    </row>
    <row r="28" spans="2:14" hidden="1">
      <c r="B28" s="260">
        <v>24</v>
      </c>
      <c r="C28" s="260">
        <v>24</v>
      </c>
      <c r="D28" s="201"/>
      <c r="E28" s="170" t="e">
        <f>IF(VLOOKUP(D28,'ﾚｰﾃｨﾝｸﾞ計算書(TSF)'!$D$6:$H$66,2,FALSE)=0," ",VLOOKUP(D28,'ﾚｰﾃｨﾝｸﾞ計算書(TSF)'!$D$6:$H$66,2,FALSE))</f>
        <v>#N/A</v>
      </c>
      <c r="F28" s="190" t="e">
        <f>VLOOKUP(D28,'ﾚｰﾃｨﾝｸﾞ計算書(TSF)'!$D$6:$H$66,3,FALSE)</f>
        <v>#N/A</v>
      </c>
      <c r="G28" s="191" t="e">
        <f>VLOOKUP(D28,'ﾚｰﾃｨﾝｸﾞ計算書(TSF)'!$D$6:$H$66,4,FALSE)</f>
        <v>#N/A</v>
      </c>
      <c r="H28" s="192" t="e">
        <f t="shared" si="6"/>
        <v>#N/A</v>
      </c>
      <c r="I28" s="202" t="e">
        <f>VLOOKUP(D28,レース着順とタイム!$C$7:$D$43,2,FALSE)</f>
        <v>#N/A</v>
      </c>
      <c r="J28" s="185" t="e">
        <f t="shared" si="7"/>
        <v>#N/A</v>
      </c>
      <c r="K28" s="186" t="e">
        <f t="shared" si="8"/>
        <v>#N/A</v>
      </c>
      <c r="L28" s="218" t="e">
        <f t="shared" si="9"/>
        <v>#N/A</v>
      </c>
      <c r="M28" s="193" t="e">
        <f t="shared" si="10"/>
        <v>#N/A</v>
      </c>
      <c r="N28" s="194" t="e">
        <f t="shared" si="11"/>
        <v>#N/A</v>
      </c>
    </row>
    <row r="29" spans="2:14" hidden="1">
      <c r="B29" s="260">
        <v>25</v>
      </c>
      <c r="C29" s="260">
        <v>25</v>
      </c>
      <c r="D29" s="201"/>
      <c r="E29" s="170" t="e">
        <f>IF(VLOOKUP(D29,'ﾚｰﾃｨﾝｸﾞ計算書(TSF)'!$D$6:$H$66,2,FALSE)=0," ",VLOOKUP(D29,'ﾚｰﾃｨﾝｸﾞ計算書(TSF)'!$D$6:$H$66,2,FALSE))</f>
        <v>#N/A</v>
      </c>
      <c r="F29" s="190" t="e">
        <f>VLOOKUP(D29,'ﾚｰﾃｨﾝｸﾞ計算書(TSF)'!$D$6:$H$66,3,FALSE)</f>
        <v>#N/A</v>
      </c>
      <c r="G29" s="191" t="e">
        <f>VLOOKUP(D29,'ﾚｰﾃｨﾝｸﾞ計算書(TSF)'!$D$6:$H$66,4,FALSE)</f>
        <v>#N/A</v>
      </c>
      <c r="H29" s="192" t="e">
        <f t="shared" si="6"/>
        <v>#N/A</v>
      </c>
      <c r="I29" s="202" t="e">
        <f>VLOOKUP(D29,レース着順とタイム!$C$7:$D$43,2,FALSE)</f>
        <v>#N/A</v>
      </c>
      <c r="J29" s="185" t="e">
        <f t="shared" si="7"/>
        <v>#N/A</v>
      </c>
      <c r="K29" s="186" t="e">
        <f t="shared" si="8"/>
        <v>#N/A</v>
      </c>
      <c r="L29" s="218" t="e">
        <f t="shared" si="9"/>
        <v>#N/A</v>
      </c>
      <c r="M29" s="193" t="e">
        <f t="shared" si="10"/>
        <v>#N/A</v>
      </c>
      <c r="N29" s="194" t="e">
        <f t="shared" si="11"/>
        <v>#N/A</v>
      </c>
    </row>
    <row r="30" spans="2:14" hidden="1">
      <c r="B30" s="260">
        <v>26</v>
      </c>
      <c r="C30" s="260">
        <v>26</v>
      </c>
      <c r="D30" s="201"/>
      <c r="E30" s="170" t="e">
        <f>IF(VLOOKUP(D30,'ﾚｰﾃｨﾝｸﾞ計算書(TSF)'!$D$6:$H$66,2,FALSE)=0," ",VLOOKUP(D30,'ﾚｰﾃｨﾝｸﾞ計算書(TSF)'!$D$6:$H$66,2,FALSE))</f>
        <v>#N/A</v>
      </c>
      <c r="F30" s="190" t="e">
        <f>VLOOKUP(D30,'ﾚｰﾃｨﾝｸﾞ計算書(TSF)'!$D$6:$H$66,3,FALSE)</f>
        <v>#N/A</v>
      </c>
      <c r="G30" s="191" t="e">
        <f>VLOOKUP(D30,'ﾚｰﾃｨﾝｸﾞ計算書(TSF)'!$D$6:$H$66,4,FALSE)</f>
        <v>#N/A</v>
      </c>
      <c r="H30" s="192" t="e">
        <f t="shared" si="6"/>
        <v>#N/A</v>
      </c>
      <c r="I30" s="202" t="e">
        <f>VLOOKUP(D30,レース着順とタイム!$C$7:$D$43,2,FALSE)</f>
        <v>#N/A</v>
      </c>
      <c r="J30" s="185" t="e">
        <f t="shared" si="7"/>
        <v>#N/A</v>
      </c>
      <c r="K30" s="186" t="e">
        <f t="shared" si="8"/>
        <v>#N/A</v>
      </c>
      <c r="L30" s="218" t="e">
        <f t="shared" si="9"/>
        <v>#N/A</v>
      </c>
      <c r="M30" s="193" t="e">
        <f t="shared" si="10"/>
        <v>#N/A</v>
      </c>
      <c r="N30" s="194" t="e">
        <f t="shared" si="11"/>
        <v>#N/A</v>
      </c>
    </row>
    <row r="31" spans="2:14" hidden="1">
      <c r="B31" s="260">
        <v>27</v>
      </c>
      <c r="C31" s="260">
        <v>27</v>
      </c>
      <c r="D31" s="201"/>
      <c r="E31" s="170" t="e">
        <f>IF(VLOOKUP(D31,'ﾚｰﾃｨﾝｸﾞ計算書(TSF)'!$D$6:$H$66,2,FALSE)=0," ",VLOOKUP(D31,'ﾚｰﾃｨﾝｸﾞ計算書(TSF)'!$D$6:$H$66,2,FALSE))</f>
        <v>#N/A</v>
      </c>
      <c r="F31" s="190" t="e">
        <f>VLOOKUP(D31,'ﾚｰﾃｨﾝｸﾞ計算書(TSF)'!$D$6:$H$66,3,FALSE)</f>
        <v>#N/A</v>
      </c>
      <c r="G31" s="191" t="e">
        <f>VLOOKUP(D31,'ﾚｰﾃｨﾝｸﾞ計算書(TSF)'!$D$6:$H$66,4,FALSE)</f>
        <v>#N/A</v>
      </c>
      <c r="H31" s="192" t="e">
        <f t="shared" si="6"/>
        <v>#N/A</v>
      </c>
      <c r="I31" s="202" t="e">
        <f>VLOOKUP(D31,レース着順とタイム!$C$7:$D$43,2,FALSE)</f>
        <v>#N/A</v>
      </c>
      <c r="J31" s="185" t="e">
        <f t="shared" si="7"/>
        <v>#N/A</v>
      </c>
      <c r="K31" s="186" t="e">
        <f t="shared" si="8"/>
        <v>#N/A</v>
      </c>
      <c r="L31" s="218" t="e">
        <f t="shared" si="9"/>
        <v>#N/A</v>
      </c>
      <c r="M31" s="193" t="e">
        <f t="shared" si="10"/>
        <v>#N/A</v>
      </c>
      <c r="N31" s="194" t="e">
        <f t="shared" si="11"/>
        <v>#N/A</v>
      </c>
    </row>
    <row r="32" spans="2:14" hidden="1">
      <c r="B32" s="260">
        <v>28</v>
      </c>
      <c r="C32" s="260">
        <v>28</v>
      </c>
      <c r="D32" s="201"/>
      <c r="E32" s="170" t="e">
        <f>IF(VLOOKUP(D32,'ﾚｰﾃｨﾝｸﾞ計算書(TSF)'!$D$6:$H$66,2,FALSE)=0," ",VLOOKUP(D32,'ﾚｰﾃｨﾝｸﾞ計算書(TSF)'!$D$6:$H$66,2,FALSE))</f>
        <v>#N/A</v>
      </c>
      <c r="F32" s="190" t="e">
        <f>VLOOKUP(D32,'ﾚｰﾃｨﾝｸﾞ計算書(TSF)'!$D$6:$H$66,3,FALSE)</f>
        <v>#N/A</v>
      </c>
      <c r="G32" s="191" t="e">
        <f>VLOOKUP(D32,'ﾚｰﾃｨﾝｸﾞ計算書(TSF)'!$D$6:$H$66,4,FALSE)</f>
        <v>#N/A</v>
      </c>
      <c r="H32" s="192" t="e">
        <f t="shared" si="6"/>
        <v>#N/A</v>
      </c>
      <c r="I32" s="202" t="e">
        <f>VLOOKUP(D32,レース着順とタイム!$C$7:$D$43,2,FALSE)</f>
        <v>#N/A</v>
      </c>
      <c r="J32" s="185" t="e">
        <f t="shared" si="7"/>
        <v>#N/A</v>
      </c>
      <c r="K32" s="186" t="e">
        <f t="shared" si="8"/>
        <v>#N/A</v>
      </c>
      <c r="L32" s="218" t="e">
        <f t="shared" si="9"/>
        <v>#N/A</v>
      </c>
      <c r="M32" s="193" t="e">
        <f t="shared" si="10"/>
        <v>#N/A</v>
      </c>
      <c r="N32" s="194" t="e">
        <f t="shared" si="11"/>
        <v>#N/A</v>
      </c>
    </row>
    <row r="33" spans="2:14" hidden="1">
      <c r="B33" s="260">
        <v>29</v>
      </c>
      <c r="C33" s="260">
        <v>29</v>
      </c>
      <c r="D33" s="201"/>
      <c r="E33" s="170" t="e">
        <f>IF(VLOOKUP(D33,'ﾚｰﾃｨﾝｸﾞ計算書(TSF)'!$D$6:$H$66,2,FALSE)=0," ",VLOOKUP(D33,'ﾚｰﾃｨﾝｸﾞ計算書(TSF)'!$D$6:$H$66,2,FALSE))</f>
        <v>#N/A</v>
      </c>
      <c r="F33" s="190" t="e">
        <f>VLOOKUP(D33,'ﾚｰﾃｨﾝｸﾞ計算書(TSF)'!$D$6:$H$66,3,FALSE)</f>
        <v>#N/A</v>
      </c>
      <c r="G33" s="191" t="e">
        <f>VLOOKUP(D33,'ﾚｰﾃｨﾝｸﾞ計算書(TSF)'!$D$6:$H$66,4,FALSE)</f>
        <v>#N/A</v>
      </c>
      <c r="H33" s="192" t="e">
        <f t="shared" si="6"/>
        <v>#N/A</v>
      </c>
      <c r="I33" s="202" t="e">
        <f>VLOOKUP(D33,レース着順とタイム!$C$7:$D$43,2,FALSE)</f>
        <v>#N/A</v>
      </c>
      <c r="J33" s="185" t="e">
        <f t="shared" si="7"/>
        <v>#N/A</v>
      </c>
      <c r="K33" s="186" t="e">
        <f t="shared" si="8"/>
        <v>#N/A</v>
      </c>
      <c r="L33" s="218" t="e">
        <f t="shared" si="9"/>
        <v>#N/A</v>
      </c>
      <c r="M33" s="193" t="e">
        <f t="shared" si="10"/>
        <v>#N/A</v>
      </c>
      <c r="N33" s="194" t="e">
        <f t="shared" si="11"/>
        <v>#N/A</v>
      </c>
    </row>
    <row r="34" spans="2:14" hidden="1">
      <c r="B34" s="260">
        <v>30</v>
      </c>
      <c r="C34" s="260">
        <v>30</v>
      </c>
      <c r="D34" s="201"/>
      <c r="E34" s="170" t="e">
        <f>IF(VLOOKUP(D34,'ﾚｰﾃｨﾝｸﾞ計算書(TSF)'!$D$6:$H$66,2,FALSE)=0," ",VLOOKUP(D34,'ﾚｰﾃｨﾝｸﾞ計算書(TSF)'!$D$6:$H$66,2,FALSE))</f>
        <v>#N/A</v>
      </c>
      <c r="F34" s="190" t="e">
        <f>VLOOKUP(D34,'ﾚｰﾃｨﾝｸﾞ計算書(TSF)'!$D$6:$H$66,3,FALSE)</f>
        <v>#N/A</v>
      </c>
      <c r="G34" s="191" t="e">
        <f>VLOOKUP(D34,'ﾚｰﾃｨﾝｸﾞ計算書(TSF)'!$D$6:$H$66,4,FALSE)</f>
        <v>#N/A</v>
      </c>
      <c r="H34" s="192" t="e">
        <f t="shared" si="6"/>
        <v>#N/A</v>
      </c>
      <c r="I34" s="202" t="e">
        <f>VLOOKUP(D34,レース着順とタイム!$C$7:$D$43,2,FALSE)</f>
        <v>#N/A</v>
      </c>
      <c r="J34" s="185" t="e">
        <f t="shared" si="7"/>
        <v>#N/A</v>
      </c>
      <c r="K34" s="186" t="e">
        <f t="shared" si="8"/>
        <v>#N/A</v>
      </c>
      <c r="L34" s="218" t="e">
        <f t="shared" si="9"/>
        <v>#N/A</v>
      </c>
      <c r="M34" s="193" t="e">
        <f t="shared" si="10"/>
        <v>#N/A</v>
      </c>
      <c r="N34" s="194" t="e">
        <f t="shared" si="11"/>
        <v>#N/A</v>
      </c>
    </row>
    <row r="35" spans="2:14" hidden="1">
      <c r="B35" s="260">
        <v>31</v>
      </c>
      <c r="C35" s="260">
        <v>31</v>
      </c>
      <c r="D35" s="201"/>
      <c r="E35" s="170" t="e">
        <f>IF(VLOOKUP(D35,'ﾚｰﾃｨﾝｸﾞ計算書(TSF)'!$D$6:$H$66,2,FALSE)=0," ",VLOOKUP(D35,'ﾚｰﾃｨﾝｸﾞ計算書(TSF)'!$D$6:$H$66,2,FALSE))</f>
        <v>#N/A</v>
      </c>
      <c r="F35" s="190" t="e">
        <f>VLOOKUP(D35,'ﾚｰﾃｨﾝｸﾞ計算書(TSF)'!$D$6:$H$66,3,FALSE)</f>
        <v>#N/A</v>
      </c>
      <c r="G35" s="191" t="e">
        <f>VLOOKUP(D35,'ﾚｰﾃｨﾝｸﾞ計算書(TSF)'!$D$6:$H$66,4,FALSE)</f>
        <v>#N/A</v>
      </c>
      <c r="H35" s="192" t="e">
        <f t="shared" si="6"/>
        <v>#N/A</v>
      </c>
      <c r="I35" s="202" t="e">
        <f>VLOOKUP(D35,レース着順とタイム!$C$7:$D$43,2,FALSE)</f>
        <v>#N/A</v>
      </c>
      <c r="J35" s="185" t="e">
        <f t="shared" si="7"/>
        <v>#N/A</v>
      </c>
      <c r="K35" s="186" t="e">
        <f t="shared" si="8"/>
        <v>#N/A</v>
      </c>
      <c r="L35" s="218" t="e">
        <f t="shared" si="9"/>
        <v>#N/A</v>
      </c>
      <c r="M35" s="193" t="e">
        <f t="shared" si="10"/>
        <v>#N/A</v>
      </c>
      <c r="N35" s="194" t="e">
        <f t="shared" si="11"/>
        <v>#N/A</v>
      </c>
    </row>
    <row r="36" spans="2:14" hidden="1">
      <c r="B36" s="260">
        <v>32</v>
      </c>
      <c r="C36" s="260">
        <v>32</v>
      </c>
      <c r="D36" s="201"/>
      <c r="E36" s="170" t="e">
        <f>IF(VLOOKUP(D36,'ﾚｰﾃｨﾝｸﾞ計算書(TSF)'!$D$6:$H$66,2,FALSE)=0," ",VLOOKUP(D36,'ﾚｰﾃｨﾝｸﾞ計算書(TSF)'!$D$6:$H$66,2,FALSE))</f>
        <v>#N/A</v>
      </c>
      <c r="F36" s="190" t="e">
        <f>VLOOKUP(D36,'ﾚｰﾃｨﾝｸﾞ計算書(TSF)'!$D$6:$H$66,3,FALSE)</f>
        <v>#N/A</v>
      </c>
      <c r="G36" s="191" t="e">
        <f>VLOOKUP(D36,'ﾚｰﾃｨﾝｸﾞ計算書(TSF)'!$D$6:$H$66,4,FALSE)</f>
        <v>#N/A</v>
      </c>
      <c r="H36" s="192" t="e">
        <f t="shared" si="6"/>
        <v>#N/A</v>
      </c>
      <c r="I36" s="202" t="e">
        <f>VLOOKUP(D36,レース着順とタイム!$C$7:$D$43,2,FALSE)</f>
        <v>#N/A</v>
      </c>
      <c r="J36" s="185" t="e">
        <f t="shared" si="7"/>
        <v>#N/A</v>
      </c>
      <c r="K36" s="186" t="e">
        <f t="shared" si="8"/>
        <v>#N/A</v>
      </c>
      <c r="L36" s="218" t="e">
        <f t="shared" si="9"/>
        <v>#N/A</v>
      </c>
      <c r="M36" s="193" t="e">
        <f t="shared" si="10"/>
        <v>#N/A</v>
      </c>
      <c r="N36" s="194" t="e">
        <f t="shared" si="11"/>
        <v>#N/A</v>
      </c>
    </row>
    <row r="37" spans="2:14" hidden="1">
      <c r="B37" s="260">
        <v>33</v>
      </c>
      <c r="C37" s="260">
        <v>33</v>
      </c>
      <c r="D37" s="189"/>
      <c r="E37" s="170" t="e">
        <f>IF(VLOOKUP(D37,'ﾚｰﾃｨﾝｸﾞ計算書(TSF)'!$D$6:$H$66,2,FALSE)=0," ",VLOOKUP(D37,'ﾚｰﾃｨﾝｸﾞ計算書(TSF)'!$D$6:$H$66,2,FALSE))</f>
        <v>#N/A</v>
      </c>
      <c r="F37" s="190" t="e">
        <f>VLOOKUP(D37,'ﾚｰﾃｨﾝｸﾞ計算書(TSF)'!$D$6:$H$66,3,FALSE)</f>
        <v>#N/A</v>
      </c>
      <c r="G37" s="191" t="e">
        <f>VLOOKUP(D37,'ﾚｰﾃｨﾝｸﾞ計算書(TSF)'!$D$6:$H$66,4,FALSE)</f>
        <v>#N/A</v>
      </c>
      <c r="H37" s="192" t="e">
        <f t="shared" si="6"/>
        <v>#N/A</v>
      </c>
      <c r="I37" s="202" t="e">
        <f>VLOOKUP(D37,レース着順とタイム!$C$7:$D$43,2,FALSE)</f>
        <v>#N/A</v>
      </c>
      <c r="J37" s="185" t="e">
        <f t="shared" si="7"/>
        <v>#N/A</v>
      </c>
      <c r="K37" s="186" t="e">
        <f t="shared" si="8"/>
        <v>#N/A</v>
      </c>
      <c r="L37" s="218" t="e">
        <f t="shared" si="9"/>
        <v>#N/A</v>
      </c>
      <c r="M37" s="193" t="e">
        <f t="shared" si="10"/>
        <v>#N/A</v>
      </c>
      <c r="N37" s="194" t="e">
        <f t="shared" si="11"/>
        <v>#N/A</v>
      </c>
    </row>
    <row r="38" spans="2:14" hidden="1">
      <c r="B38" s="260">
        <v>34</v>
      </c>
      <c r="C38" s="260">
        <v>34</v>
      </c>
      <c r="D38" s="189"/>
      <c r="E38" s="170" t="e">
        <f>IF(VLOOKUP(D38,'ﾚｰﾃｨﾝｸﾞ計算書(TSF)'!$D$6:$H$66,2,FALSE)=0," ",VLOOKUP(D38,'ﾚｰﾃｨﾝｸﾞ計算書(TSF)'!$D$6:$H$66,2,FALSE))</f>
        <v>#N/A</v>
      </c>
      <c r="F38" s="190" t="e">
        <f>VLOOKUP(D38,'ﾚｰﾃｨﾝｸﾞ計算書(TSF)'!$D$6:$H$66,3,FALSE)</f>
        <v>#N/A</v>
      </c>
      <c r="G38" s="191" t="e">
        <f>VLOOKUP(D38,'ﾚｰﾃｨﾝｸﾞ計算書(TSF)'!$D$6:$H$66,4,FALSE)</f>
        <v>#N/A</v>
      </c>
      <c r="H38" s="192" t="e">
        <f t="shared" si="6"/>
        <v>#N/A</v>
      </c>
      <c r="I38" s="202" t="e">
        <f>VLOOKUP(D38,レース着順とタイム!$C$7:$D$43,2,FALSE)</f>
        <v>#N/A</v>
      </c>
      <c r="J38" s="185" t="e">
        <f t="shared" si="7"/>
        <v>#N/A</v>
      </c>
      <c r="K38" s="186" t="e">
        <f t="shared" si="8"/>
        <v>#N/A</v>
      </c>
      <c r="L38" s="218" t="e">
        <f t="shared" si="9"/>
        <v>#N/A</v>
      </c>
      <c r="M38" s="193" t="e">
        <f t="shared" si="10"/>
        <v>#N/A</v>
      </c>
      <c r="N38" s="194" t="e">
        <f t="shared" si="11"/>
        <v>#N/A</v>
      </c>
    </row>
    <row r="39" spans="2:14" hidden="1">
      <c r="B39" s="260">
        <v>35</v>
      </c>
      <c r="C39" s="260">
        <v>35</v>
      </c>
      <c r="D39" s="189"/>
      <c r="E39" s="170" t="e">
        <f>IF(VLOOKUP(D39,'ﾚｰﾃｨﾝｸﾞ計算書(TSF)'!$D$6:$H$66,2,FALSE)=0," ",VLOOKUP(D39,'ﾚｰﾃｨﾝｸﾞ計算書(TSF)'!$D$6:$H$66,2,FALSE))</f>
        <v>#N/A</v>
      </c>
      <c r="F39" s="190" t="e">
        <f>VLOOKUP(D39,'ﾚｰﾃｨﾝｸﾞ計算書(TSF)'!$D$6:$H$66,3,FALSE)</f>
        <v>#N/A</v>
      </c>
      <c r="G39" s="191" t="e">
        <f>VLOOKUP(D39,'ﾚｰﾃｨﾝｸﾞ計算書(TSF)'!$D$6:$H$66,4,FALSE)</f>
        <v>#N/A</v>
      </c>
      <c r="H39" s="192" t="e">
        <f t="shared" si="6"/>
        <v>#N/A</v>
      </c>
      <c r="I39" s="202" t="e">
        <f>VLOOKUP(D39,レース着順とタイム!$C$7:$D$43,2,FALSE)</f>
        <v>#N/A</v>
      </c>
      <c r="J39" s="185" t="e">
        <f t="shared" si="7"/>
        <v>#N/A</v>
      </c>
      <c r="K39" s="186" t="e">
        <f t="shared" si="8"/>
        <v>#N/A</v>
      </c>
      <c r="L39" s="218" t="e">
        <f t="shared" si="9"/>
        <v>#N/A</v>
      </c>
      <c r="M39" s="193" t="e">
        <f t="shared" si="10"/>
        <v>#N/A</v>
      </c>
      <c r="N39" s="194" t="e">
        <f t="shared" si="11"/>
        <v>#N/A</v>
      </c>
    </row>
    <row r="40" spans="2:14" hidden="1">
      <c r="B40" s="260">
        <v>36</v>
      </c>
      <c r="C40" s="260">
        <v>36</v>
      </c>
      <c r="D40" s="196"/>
      <c r="E40" s="170" t="e">
        <f>IF(VLOOKUP(D40,'ﾚｰﾃｨﾝｸﾞ計算書(TSF)'!$D$6:$H$66,2,FALSE)=0," ",VLOOKUP(D40,'ﾚｰﾃｨﾝｸﾞ計算書(TSF)'!$D$6:$H$66,2,FALSE))</f>
        <v>#N/A</v>
      </c>
      <c r="F40" s="190" t="e">
        <f>VLOOKUP(D40,'ﾚｰﾃｨﾝｸﾞ計算書(TSF)'!$D$6:$H$66,3,FALSE)</f>
        <v>#N/A</v>
      </c>
      <c r="G40" s="191" t="e">
        <f>VLOOKUP(D40,'ﾚｰﾃｨﾝｸﾞ計算書(TSF)'!$D$6:$H$66,4,FALSE)</f>
        <v>#N/A</v>
      </c>
      <c r="H40" s="192" t="e">
        <f t="shared" si="6"/>
        <v>#N/A</v>
      </c>
      <c r="I40" s="202" t="e">
        <f>VLOOKUP(D40,レース着順とタイム!$C$7:$D$43,2,FALSE)</f>
        <v>#N/A</v>
      </c>
      <c r="J40" s="185" t="e">
        <f t="shared" si="7"/>
        <v>#N/A</v>
      </c>
      <c r="K40" s="186" t="e">
        <f t="shared" si="8"/>
        <v>#N/A</v>
      </c>
      <c r="L40" s="218" t="e">
        <f t="shared" si="9"/>
        <v>#N/A</v>
      </c>
      <c r="M40" s="193" t="e">
        <f t="shared" si="10"/>
        <v>#N/A</v>
      </c>
      <c r="N40" s="194" t="e">
        <f t="shared" si="11"/>
        <v>#N/A</v>
      </c>
    </row>
    <row r="41" spans="2:14" ht="14.25" hidden="1" thickBot="1">
      <c r="B41" s="285">
        <v>37</v>
      </c>
      <c r="C41" s="285">
        <v>37</v>
      </c>
      <c r="D41" s="286"/>
      <c r="E41" s="287" t="e">
        <f>IF(VLOOKUP(D41,'ﾚｰﾃｨﾝｸﾞ計算書(TSF)'!$D$6:$H$66,2,FALSE)=0," ",VLOOKUP(D41,'ﾚｰﾃｨﾝｸﾞ計算書(TSF)'!$D$6:$H$66,2,FALSE))</f>
        <v>#N/A</v>
      </c>
      <c r="F41" s="288" t="e">
        <f>VLOOKUP(D41,'ﾚｰﾃｨﾝｸﾞ計算書(TSF)'!$D$6:$H$66,3,FALSE)</f>
        <v>#N/A</v>
      </c>
      <c r="G41" s="289" t="e">
        <f>VLOOKUP(D41,'ﾚｰﾃｨﾝｸﾞ計算書(TSF)'!$D$6:$H$66,4,FALSE)</f>
        <v>#N/A</v>
      </c>
      <c r="H41" s="290" t="e">
        <f t="shared" si="6"/>
        <v>#N/A</v>
      </c>
      <c r="I41" s="291" t="e">
        <f>VLOOKUP(D41,レース着順とタイム!$C$7:$D$43,2,FALSE)</f>
        <v>#N/A</v>
      </c>
      <c r="J41" s="292" t="e">
        <f t="shared" si="7"/>
        <v>#N/A</v>
      </c>
      <c r="K41" s="293" t="e">
        <f t="shared" si="8"/>
        <v>#N/A</v>
      </c>
      <c r="L41" s="294" t="e">
        <f t="shared" si="9"/>
        <v>#N/A</v>
      </c>
      <c r="M41" s="295" t="e">
        <f t="shared" si="10"/>
        <v>#N/A</v>
      </c>
      <c r="N41" s="296" t="e">
        <f t="shared" si="11"/>
        <v>#N/A</v>
      </c>
    </row>
    <row r="43" spans="2:14" ht="15">
      <c r="D43" s="127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6" t="s">
        <v>64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42</v>
      </c>
    </row>
  </sheetData>
  <sortState ref="C5:L13">
    <sortCondition ref="L5:L13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4"/>
  <sheetViews>
    <sheetView zoomScaleNormal="100" zoomScaleSheetLayoutView="100" workbookViewId="0">
      <selection activeCell="D25" sqref="D25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2" ht="17.25">
      <c r="B2" s="343" t="s">
        <v>246</v>
      </c>
      <c r="C2" s="343"/>
      <c r="D2" s="343"/>
      <c r="E2" s="343"/>
      <c r="F2" s="343"/>
      <c r="G2" s="343"/>
      <c r="H2" s="343"/>
      <c r="I2" s="343"/>
    </row>
    <row r="3" spans="2:12" ht="22.7" customHeight="1" thickBot="1">
      <c r="B3" s="342" t="s">
        <v>63</v>
      </c>
      <c r="C3" s="342"/>
      <c r="D3" s="342"/>
      <c r="E3" s="261"/>
      <c r="F3" s="262"/>
      <c r="G3" s="262"/>
      <c r="H3" s="82"/>
      <c r="I3" s="263"/>
      <c r="J3" s="263"/>
      <c r="K3" s="263"/>
      <c r="L3" s="263"/>
    </row>
    <row r="4" spans="2:12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>
      <c r="B5" s="316"/>
      <c r="C5" s="317"/>
      <c r="D5" s="93" t="s">
        <v>129</v>
      </c>
      <c r="E5" s="2"/>
      <c r="F5" s="273" t="s">
        <v>228</v>
      </c>
      <c r="G5" s="330"/>
      <c r="H5" s="318"/>
      <c r="I5" s="319"/>
      <c r="J5" s="320"/>
      <c r="K5" s="321"/>
      <c r="L5" s="322"/>
    </row>
    <row r="6" spans="2:12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6" si="0">600/G6</f>
        <v>0.70588235294117652</v>
      </c>
      <c r="I6" s="20"/>
      <c r="J6" s="21">
        <f t="shared" ref="J6:J66" si="1">(I6-$I$3)*86400</f>
        <v>0</v>
      </c>
      <c r="K6" s="22">
        <f t="shared" ref="K6:K66" si="2">IF(J6&gt;0,J6,0)</f>
        <v>0</v>
      </c>
      <c r="L6" s="23">
        <f t="shared" ref="L6:L66" si="3">K6*H6</f>
        <v>0</v>
      </c>
    </row>
    <row r="7" spans="2:12">
      <c r="B7" s="15"/>
      <c r="C7" s="16"/>
      <c r="D7" s="24" t="s">
        <v>274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>
      <c r="B10" s="15"/>
      <c r="C10" s="16"/>
      <c r="D10" s="24" t="s">
        <v>124</v>
      </c>
      <c r="E10" s="17"/>
      <c r="F10" s="16" t="s">
        <v>125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>
      <c r="B11" s="25"/>
      <c r="C11" s="16"/>
      <c r="D11" s="264" t="s">
        <v>253</v>
      </c>
      <c r="E11" s="27"/>
      <c r="F11" s="26"/>
      <c r="G11" s="28"/>
      <c r="H11" s="29"/>
      <c r="I11" s="20"/>
      <c r="J11" s="21"/>
      <c r="K11" s="30"/>
      <c r="L11" s="31"/>
    </row>
    <row r="12" spans="2:12">
      <c r="B12" s="25"/>
      <c r="C12" s="16"/>
      <c r="D12" s="264"/>
      <c r="E12" s="27"/>
      <c r="F12" s="26"/>
      <c r="G12" s="28"/>
      <c r="H12" s="29"/>
      <c r="I12" s="20"/>
      <c r="J12" s="21"/>
      <c r="K12" s="30"/>
      <c r="L12" s="31"/>
    </row>
    <row r="13" spans="2:12">
      <c r="B13" s="25"/>
      <c r="C13" s="16"/>
      <c r="D13" s="264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>
      <c r="B15" s="15"/>
      <c r="C15" s="16"/>
      <c r="D15" s="24" t="s">
        <v>83</v>
      </c>
      <c r="E15" s="17" t="s">
        <v>84</v>
      </c>
      <c r="F15" s="16" t="s">
        <v>85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>
      <c r="B16" s="15"/>
      <c r="C16" s="16"/>
      <c r="D16" s="24" t="s">
        <v>126</v>
      </c>
      <c r="E16" s="17"/>
      <c r="F16" s="16" t="s">
        <v>127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>
      <c r="B17" s="15"/>
      <c r="C17" s="16"/>
      <c r="D17" s="24" t="s">
        <v>86</v>
      </c>
      <c r="E17" s="17" t="s">
        <v>87</v>
      </c>
      <c r="F17" s="16" t="s">
        <v>88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89</v>
      </c>
      <c r="E20" s="17" t="s">
        <v>90</v>
      </c>
      <c r="F20" s="16" t="s">
        <v>258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91</v>
      </c>
      <c r="E21" s="17" t="s">
        <v>92</v>
      </c>
      <c r="F21" s="16" t="s">
        <v>93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94</v>
      </c>
      <c r="E22" s="17" t="s">
        <v>95</v>
      </c>
      <c r="F22" s="16" t="s">
        <v>88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24" t="s">
        <v>96</v>
      </c>
      <c r="E23" s="17" t="s">
        <v>97</v>
      </c>
      <c r="F23" s="16" t="s">
        <v>98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128</v>
      </c>
      <c r="E24" s="17"/>
      <c r="F24" s="16"/>
      <c r="G24" s="18"/>
      <c r="H24" s="19"/>
      <c r="I24" s="20"/>
      <c r="J24" s="21"/>
      <c r="K24" s="22"/>
      <c r="L24" s="23"/>
    </row>
    <row r="25" spans="2:12">
      <c r="B25" s="15"/>
      <c r="C25" s="16"/>
      <c r="D25" s="24" t="s">
        <v>248</v>
      </c>
      <c r="E25" s="17"/>
      <c r="F25" s="334" t="s">
        <v>259</v>
      </c>
      <c r="G25" s="335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99</v>
      </c>
      <c r="E26" s="17"/>
      <c r="F26" s="16" t="s">
        <v>100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101</v>
      </c>
      <c r="E27" s="128"/>
      <c r="F27" s="16" t="s">
        <v>102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15" t="s">
        <v>103</v>
      </c>
      <c r="E28" s="17" t="s">
        <v>104</v>
      </c>
      <c r="F28" s="32" t="s">
        <v>105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106</v>
      </c>
      <c r="E29" s="17"/>
      <c r="F29" s="16" t="s">
        <v>107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108</v>
      </c>
      <c r="E30" s="17" t="s">
        <v>109</v>
      </c>
      <c r="F30" s="16" t="s">
        <v>110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15" t="s">
        <v>111</v>
      </c>
      <c r="E31" s="128">
        <v>1129</v>
      </c>
      <c r="F31" s="16" t="s">
        <v>112</v>
      </c>
      <c r="G31" s="265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271</v>
      </c>
      <c r="E32" s="17" t="s">
        <v>113</v>
      </c>
      <c r="F32" s="16" t="s">
        <v>114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115</v>
      </c>
      <c r="E33" s="17" t="s">
        <v>116</v>
      </c>
      <c r="F33" s="16" t="s">
        <v>117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118</v>
      </c>
      <c r="E34" s="17" t="s">
        <v>119</v>
      </c>
      <c r="F34" s="16" t="s">
        <v>120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277" t="s">
        <v>130</v>
      </c>
      <c r="E35" s="272"/>
      <c r="F35" s="273" t="s">
        <v>131</v>
      </c>
      <c r="G35" s="274">
        <v>658</v>
      </c>
      <c r="H35" s="19">
        <f t="shared" ref="H35" si="12">600/G35</f>
        <v>0.91185410334346506</v>
      </c>
      <c r="I35" s="269"/>
      <c r="J35" s="21"/>
      <c r="K35" s="270"/>
      <c r="L35" s="23">
        <f t="shared" ref="L35" si="13">K35*H35</f>
        <v>0</v>
      </c>
    </row>
    <row r="36" spans="2:12">
      <c r="B36" s="15"/>
      <c r="C36" s="16"/>
      <c r="D36" s="277" t="s">
        <v>254</v>
      </c>
      <c r="E36" s="323"/>
      <c r="F36" s="273"/>
      <c r="G36" s="33"/>
      <c r="H36" s="19"/>
      <c r="I36" s="269"/>
      <c r="J36" s="21"/>
      <c r="K36" s="270"/>
      <c r="L36" s="23"/>
    </row>
    <row r="37" spans="2:12">
      <c r="B37" s="15"/>
      <c r="C37" s="16"/>
      <c r="D37" s="24" t="s">
        <v>121</v>
      </c>
      <c r="E37" s="17" t="s">
        <v>122</v>
      </c>
      <c r="F37" s="16" t="s">
        <v>123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>
      <c r="B38" s="15"/>
      <c r="C38" s="16"/>
      <c r="D38" s="24" t="s">
        <v>255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>
      <c r="B40" s="15"/>
      <c r="C40" s="16"/>
      <c r="D40" s="15" t="s">
        <v>256</v>
      </c>
      <c r="E40" s="128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>
      <c r="B41" s="266"/>
      <c r="C41" s="267"/>
      <c r="D41" s="268"/>
      <c r="E41" s="128"/>
      <c r="F41" s="32"/>
      <c r="G41" s="33"/>
      <c r="H41" s="19"/>
      <c r="I41" s="269"/>
      <c r="J41" s="21"/>
      <c r="K41" s="270"/>
      <c r="L41" s="23">
        <f t="shared" si="3"/>
        <v>0</v>
      </c>
    </row>
    <row r="42" spans="2:12">
      <c r="B42" s="266"/>
      <c r="C42" s="267"/>
      <c r="D42" s="271"/>
      <c r="E42" s="272"/>
      <c r="F42" s="273"/>
      <c r="G42" s="274"/>
      <c r="H42" s="275"/>
      <c r="I42" s="269"/>
      <c r="J42" s="21"/>
      <c r="K42" s="270"/>
      <c r="L42" s="23">
        <f t="shared" si="3"/>
        <v>0</v>
      </c>
    </row>
    <row r="43" spans="2:12">
      <c r="B43" s="266"/>
      <c r="C43" s="267"/>
      <c r="D43" s="276"/>
      <c r="E43" s="272"/>
      <c r="F43" s="273"/>
      <c r="G43" s="274"/>
      <c r="H43" s="275"/>
      <c r="I43" s="269"/>
      <c r="J43" s="21"/>
      <c r="K43" s="270"/>
      <c r="L43" s="23">
        <f t="shared" si="3"/>
        <v>0</v>
      </c>
    </row>
    <row r="44" spans="2:12">
      <c r="B44" s="266"/>
      <c r="C44" s="267"/>
      <c r="D44" s="277"/>
      <c r="E44" s="272"/>
      <c r="F44" s="273"/>
      <c r="G44" s="274"/>
      <c r="H44" s="19"/>
      <c r="I44" s="269"/>
      <c r="J44" s="21"/>
      <c r="K44" s="270"/>
      <c r="L44" s="23">
        <f t="shared" si="3"/>
        <v>0</v>
      </c>
    </row>
    <row r="45" spans="2:12" ht="14.25" thickBot="1">
      <c r="B45" s="35"/>
      <c r="C45" s="36"/>
      <c r="D45" s="278"/>
      <c r="E45" s="167"/>
      <c r="F45" s="168"/>
      <c r="G45" s="37"/>
      <c r="H45" s="38"/>
      <c r="I45" s="147"/>
      <c r="J45" s="21">
        <f>(I45-$I$3)*86400</f>
        <v>0</v>
      </c>
      <c r="K45" s="39">
        <f>IF(J45&gt;0,J45,0)</f>
        <v>0</v>
      </c>
      <c r="L45" s="40">
        <f t="shared" si="3"/>
        <v>0</v>
      </c>
    </row>
    <row r="46" spans="2:12">
      <c r="B46" s="15"/>
      <c r="C46" s="16"/>
      <c r="D46" s="156" t="s">
        <v>132</v>
      </c>
      <c r="E46" s="128" t="s">
        <v>133</v>
      </c>
      <c r="F46" s="32" t="s">
        <v>134</v>
      </c>
      <c r="G46" s="33">
        <v>640</v>
      </c>
      <c r="H46" s="19">
        <f t="shared" si="0"/>
        <v>0.9375</v>
      </c>
      <c r="I46" s="169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56" t="s">
        <v>135</v>
      </c>
      <c r="E47" s="128" t="s">
        <v>136</v>
      </c>
      <c r="F47" s="32" t="s">
        <v>137</v>
      </c>
      <c r="G47" s="33">
        <v>655</v>
      </c>
      <c r="H47" s="19">
        <f t="shared" si="0"/>
        <v>0.91603053435114501</v>
      </c>
      <c r="I47" s="169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56" t="s">
        <v>138</v>
      </c>
      <c r="E48" s="128" t="s">
        <v>139</v>
      </c>
      <c r="F48" s="32" t="s">
        <v>140</v>
      </c>
      <c r="G48" s="33">
        <v>710</v>
      </c>
      <c r="H48" s="19">
        <f t="shared" si="0"/>
        <v>0.84507042253521125</v>
      </c>
      <c r="I48" s="169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56" t="s">
        <v>141</v>
      </c>
      <c r="E49" s="128" t="s">
        <v>142</v>
      </c>
      <c r="F49" s="32" t="s">
        <v>143</v>
      </c>
      <c r="G49" s="33">
        <v>665</v>
      </c>
      <c r="H49" s="19">
        <f t="shared" si="0"/>
        <v>0.90225563909774431</v>
      </c>
      <c r="I49" s="169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56" t="s">
        <v>144</v>
      </c>
      <c r="E50" s="128" t="s">
        <v>145</v>
      </c>
      <c r="F50" s="32" t="s">
        <v>146</v>
      </c>
      <c r="G50" s="33">
        <v>677</v>
      </c>
      <c r="H50" s="19">
        <f t="shared" si="0"/>
        <v>0.88626292466765144</v>
      </c>
      <c r="I50" s="169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56" t="s">
        <v>147</v>
      </c>
      <c r="E51" s="128" t="s">
        <v>148</v>
      </c>
      <c r="F51" s="32" t="s">
        <v>146</v>
      </c>
      <c r="G51" s="33">
        <v>677</v>
      </c>
      <c r="H51" s="19">
        <f t="shared" si="0"/>
        <v>0.88626292466765144</v>
      </c>
      <c r="I51" s="169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56" t="s">
        <v>149</v>
      </c>
      <c r="E52" s="128">
        <v>3040</v>
      </c>
      <c r="F52" s="32" t="s">
        <v>150</v>
      </c>
      <c r="G52" s="33">
        <v>685</v>
      </c>
      <c r="H52" s="19">
        <f t="shared" si="0"/>
        <v>0.87591240875912413</v>
      </c>
      <c r="I52" s="169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156" t="s">
        <v>151</v>
      </c>
      <c r="E53" s="128" t="s">
        <v>152</v>
      </c>
      <c r="F53" s="32" t="s">
        <v>153</v>
      </c>
      <c r="G53" s="33">
        <v>695</v>
      </c>
      <c r="H53" s="19">
        <f t="shared" si="0"/>
        <v>0.86330935251798557</v>
      </c>
      <c r="I53" s="169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56" t="s">
        <v>282</v>
      </c>
      <c r="E54" s="128"/>
      <c r="F54" s="32" t="s">
        <v>155</v>
      </c>
      <c r="G54" s="33">
        <v>710</v>
      </c>
      <c r="H54" s="19">
        <f t="shared" si="0"/>
        <v>0.84507042253521125</v>
      </c>
      <c r="I54" s="169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56" t="s">
        <v>156</v>
      </c>
      <c r="E55" s="128" t="s">
        <v>157</v>
      </c>
      <c r="F55" s="32" t="s">
        <v>158</v>
      </c>
      <c r="G55" s="33">
        <v>730</v>
      </c>
      <c r="H55" s="19">
        <f t="shared" si="0"/>
        <v>0.82191780821917804</v>
      </c>
      <c r="I55" s="169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56" t="s">
        <v>159</v>
      </c>
      <c r="E56" s="128" t="s">
        <v>160</v>
      </c>
      <c r="F56" s="32" t="s">
        <v>161</v>
      </c>
      <c r="G56" s="33">
        <v>740</v>
      </c>
      <c r="H56" s="19">
        <f t="shared" si="0"/>
        <v>0.81081081081081086</v>
      </c>
      <c r="I56" s="169"/>
      <c r="J56" s="21"/>
      <c r="K56" s="22">
        <f t="shared" si="2"/>
        <v>0</v>
      </c>
      <c r="L56" s="23">
        <f t="shared" si="3"/>
        <v>0</v>
      </c>
    </row>
    <row r="57" spans="2:12">
      <c r="B57" s="15"/>
      <c r="C57" s="16"/>
      <c r="D57" s="156" t="s">
        <v>162</v>
      </c>
      <c r="E57" s="128" t="s">
        <v>163</v>
      </c>
      <c r="F57" s="32" t="s">
        <v>164</v>
      </c>
      <c r="G57" s="33">
        <v>720</v>
      </c>
      <c r="H57" s="19">
        <f t="shared" si="0"/>
        <v>0.83333333333333337</v>
      </c>
      <c r="I57" s="169"/>
      <c r="J57" s="21"/>
      <c r="K57" s="22">
        <f t="shared" si="2"/>
        <v>0</v>
      </c>
      <c r="L57" s="23">
        <f t="shared" si="3"/>
        <v>0</v>
      </c>
    </row>
    <row r="58" spans="2:12">
      <c r="B58" s="15"/>
      <c r="C58" s="16"/>
      <c r="D58" s="25" t="s">
        <v>165</v>
      </c>
      <c r="E58" s="128"/>
      <c r="F58" s="32" t="s">
        <v>166</v>
      </c>
      <c r="G58" s="33">
        <v>781</v>
      </c>
      <c r="H58" s="19">
        <f t="shared" si="0"/>
        <v>0.76824583866837393</v>
      </c>
      <c r="I58" s="169"/>
      <c r="J58" s="21"/>
      <c r="K58" s="22">
        <f t="shared" si="2"/>
        <v>0</v>
      </c>
      <c r="L58" s="23">
        <f t="shared" si="3"/>
        <v>0</v>
      </c>
    </row>
    <row r="59" spans="2:12">
      <c r="B59" s="15"/>
      <c r="C59" s="16"/>
      <c r="D59" s="156" t="s">
        <v>167</v>
      </c>
      <c r="E59" s="128" t="s">
        <v>168</v>
      </c>
      <c r="F59" s="32" t="s">
        <v>169</v>
      </c>
      <c r="G59" s="33">
        <v>770</v>
      </c>
      <c r="H59" s="19">
        <f t="shared" si="0"/>
        <v>0.77922077922077926</v>
      </c>
      <c r="I59" s="169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56" t="s">
        <v>170</v>
      </c>
      <c r="E60" s="128" t="s">
        <v>171</v>
      </c>
      <c r="F60" s="32" t="s">
        <v>169</v>
      </c>
      <c r="G60" s="33">
        <v>770</v>
      </c>
      <c r="H60" s="19">
        <f t="shared" si="0"/>
        <v>0.77922077922077926</v>
      </c>
      <c r="I60" s="169"/>
      <c r="J60" s="21"/>
      <c r="K60" s="22">
        <f t="shared" si="2"/>
        <v>0</v>
      </c>
      <c r="L60" s="23">
        <f t="shared" si="3"/>
        <v>0</v>
      </c>
    </row>
    <row r="61" spans="2:12">
      <c r="B61" s="15"/>
      <c r="C61" s="16"/>
      <c r="D61" s="156" t="s">
        <v>172</v>
      </c>
      <c r="E61" s="128" t="s">
        <v>173</v>
      </c>
      <c r="F61" s="32" t="s">
        <v>166</v>
      </c>
      <c r="G61" s="33">
        <v>781</v>
      </c>
      <c r="H61" s="19">
        <f>600/G61</f>
        <v>0.76824583866837393</v>
      </c>
      <c r="I61" s="169"/>
      <c r="J61" s="21"/>
      <c r="K61" s="22">
        <f>IF(J61&gt;0,J61,0)</f>
        <v>0</v>
      </c>
      <c r="L61" s="23">
        <f t="shared" si="3"/>
        <v>0</v>
      </c>
    </row>
    <row r="62" spans="2:12">
      <c r="B62" s="15"/>
      <c r="C62" s="16"/>
      <c r="D62" s="156" t="s">
        <v>174</v>
      </c>
      <c r="E62" s="128" t="s">
        <v>175</v>
      </c>
      <c r="F62" s="32" t="s">
        <v>176</v>
      </c>
      <c r="G62" s="33">
        <v>785</v>
      </c>
      <c r="H62" s="19">
        <f>600/G62</f>
        <v>0.76433121019108285</v>
      </c>
      <c r="I62" s="169"/>
      <c r="J62" s="21"/>
      <c r="K62" s="22">
        <f>IF(J62&gt;0,J62,0)</f>
        <v>0</v>
      </c>
      <c r="L62" s="23">
        <f t="shared" si="3"/>
        <v>0</v>
      </c>
    </row>
    <row r="63" spans="2:12">
      <c r="B63" s="15"/>
      <c r="C63" s="16"/>
      <c r="D63" s="156" t="s">
        <v>177</v>
      </c>
      <c r="E63" s="128"/>
      <c r="F63" s="32" t="s">
        <v>178</v>
      </c>
      <c r="G63" s="33">
        <v>800</v>
      </c>
      <c r="H63" s="19">
        <f>600/G63</f>
        <v>0.75</v>
      </c>
      <c r="I63" s="169"/>
      <c r="J63" s="21"/>
      <c r="K63" s="22">
        <f>IF(J63&gt;0,J63,0)</f>
        <v>0</v>
      </c>
      <c r="L63" s="23">
        <f t="shared" si="3"/>
        <v>0</v>
      </c>
    </row>
    <row r="64" spans="2:12">
      <c r="B64" s="15"/>
      <c r="C64" s="16"/>
      <c r="D64" s="156" t="s">
        <v>179</v>
      </c>
      <c r="E64" s="128"/>
      <c r="F64" s="32" t="s">
        <v>169</v>
      </c>
      <c r="G64" s="33">
        <v>855</v>
      </c>
      <c r="H64" s="19">
        <f t="shared" si="0"/>
        <v>0.70175438596491224</v>
      </c>
      <c r="I64" s="169"/>
      <c r="J64" s="21"/>
      <c r="K64" s="22">
        <f t="shared" si="2"/>
        <v>0</v>
      </c>
      <c r="L64" s="23">
        <f t="shared" si="3"/>
        <v>0</v>
      </c>
    </row>
    <row r="65" spans="2:12">
      <c r="B65" s="15"/>
      <c r="C65" s="16"/>
      <c r="D65" s="156" t="s">
        <v>180</v>
      </c>
      <c r="E65" s="128"/>
      <c r="F65" s="32" t="s">
        <v>181</v>
      </c>
      <c r="G65" s="33">
        <v>740</v>
      </c>
      <c r="H65" s="19">
        <f t="shared" si="0"/>
        <v>0.81081081081081086</v>
      </c>
      <c r="I65" s="169"/>
      <c r="J65" s="21"/>
      <c r="K65" s="22">
        <f>IF(J65&gt;0,J65,0)</f>
        <v>0</v>
      </c>
      <c r="L65" s="23">
        <f t="shared" si="3"/>
        <v>0</v>
      </c>
    </row>
    <row r="66" spans="2:12" ht="14.25" thickBot="1">
      <c r="B66" s="35"/>
      <c r="C66" s="36"/>
      <c r="D66" s="166" t="s">
        <v>277</v>
      </c>
      <c r="E66" s="167"/>
      <c r="F66" s="168" t="s">
        <v>242</v>
      </c>
      <c r="G66" s="37">
        <v>660</v>
      </c>
      <c r="H66" s="38">
        <f t="shared" si="0"/>
        <v>0.90909090909090906</v>
      </c>
      <c r="I66" s="147"/>
      <c r="J66" s="21">
        <f t="shared" si="1"/>
        <v>0</v>
      </c>
      <c r="K66" s="39">
        <f t="shared" si="2"/>
        <v>0</v>
      </c>
      <c r="L66" s="40">
        <f t="shared" si="3"/>
        <v>0</v>
      </c>
    </row>
    <row r="68" spans="2:12" ht="15">
      <c r="D68" s="127"/>
    </row>
    <row r="69" spans="2:12">
      <c r="C69" t="s">
        <v>17</v>
      </c>
    </row>
    <row r="70" spans="2:12">
      <c r="C70" t="s">
        <v>18</v>
      </c>
      <c r="D70" t="s">
        <v>19</v>
      </c>
    </row>
    <row r="71" spans="2:12">
      <c r="C71" t="s">
        <v>20</v>
      </c>
      <c r="D71" t="s">
        <v>21</v>
      </c>
    </row>
    <row r="72" spans="2:12">
      <c r="C72" t="s">
        <v>22</v>
      </c>
      <c r="D72" t="s">
        <v>23</v>
      </c>
    </row>
    <row r="73" spans="2:12">
      <c r="E73" s="86" t="s">
        <v>64</v>
      </c>
    </row>
    <row r="74" spans="2:12">
      <c r="C74" t="s">
        <v>24</v>
      </c>
      <c r="D74" t="s">
        <v>25</v>
      </c>
    </row>
    <row r="75" spans="2:12">
      <c r="C75" t="s">
        <v>26</v>
      </c>
      <c r="D75" t="s">
        <v>27</v>
      </c>
    </row>
    <row r="76" spans="2:12">
      <c r="C76" t="s">
        <v>28</v>
      </c>
      <c r="D76" t="s">
        <v>29</v>
      </c>
    </row>
    <row r="77" spans="2:12">
      <c r="C77" t="s">
        <v>30</v>
      </c>
      <c r="D77" t="s">
        <v>31</v>
      </c>
    </row>
    <row r="78" spans="2:12">
      <c r="C78" t="s">
        <v>32</v>
      </c>
      <c r="D78" t="s">
        <v>33</v>
      </c>
    </row>
    <row r="79" spans="2:12">
      <c r="C79" t="s">
        <v>34</v>
      </c>
      <c r="D79" t="s">
        <v>35</v>
      </c>
    </row>
    <row r="80" spans="2:12">
      <c r="C80" t="s">
        <v>36</v>
      </c>
      <c r="D80" t="s">
        <v>37</v>
      </c>
    </row>
    <row r="81" spans="3:4">
      <c r="C81" t="s">
        <v>38</v>
      </c>
      <c r="D81" t="s">
        <v>39</v>
      </c>
    </row>
    <row r="82" spans="3:4">
      <c r="C82" t="s">
        <v>40</v>
      </c>
      <c r="D82" t="s">
        <v>41</v>
      </c>
    </row>
    <row r="84" spans="3:4">
      <c r="D84" t="s">
        <v>42</v>
      </c>
    </row>
  </sheetData>
  <mergeCells count="2">
    <mergeCell ref="B2:I2"/>
    <mergeCell ref="B3:D3"/>
  </mergeCells>
  <phoneticPr fontId="2"/>
  <hyperlinks>
    <hyperlink ref="E73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R23" sqref="R23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38" t="s">
        <v>247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</row>
    <row r="3" spans="2:13" ht="21" customHeight="1" thickBot="1">
      <c r="I3" s="307"/>
      <c r="K3" s="279"/>
      <c r="L3" s="344"/>
      <c r="M3" s="345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198" t="s">
        <v>52</v>
      </c>
      <c r="L4" s="54" t="s">
        <v>53</v>
      </c>
      <c r="M4" s="55" t="s">
        <v>54</v>
      </c>
    </row>
    <row r="5" spans="2:13">
      <c r="B5" s="59"/>
      <c r="C5" s="60"/>
      <c r="D5" s="60" t="str">
        <f>'ﾚｰﾃｨﾝｸﾞ計算書(TSF)'!D5</f>
        <v>凛</v>
      </c>
      <c r="E5" s="60">
        <f>'ﾚｰﾃｨﾝｸﾞ計算書(TSF)'!E5</f>
        <v>0</v>
      </c>
      <c r="F5" s="60" t="str">
        <f>'ﾚｰﾃｨﾝｸﾞ計算書(TSF)'!F5</f>
        <v>ﾊﾟｲｵﾆｱ10(30ft)</v>
      </c>
      <c r="G5" s="33">
        <f>'ﾚｰﾃｨﾝｸﾞ計算書(TSF)'!G5</f>
        <v>0</v>
      </c>
      <c r="H5" s="331">
        <v>0.06</v>
      </c>
      <c r="I5" s="61"/>
      <c r="J5" s="62"/>
      <c r="K5" s="199">
        <f t="shared" ref="K5:K34" si="0">G5+H5*G5+I5*G5+J5*G5</f>
        <v>0</v>
      </c>
      <c r="L5" s="19"/>
      <c r="M5" s="63"/>
    </row>
    <row r="6" spans="2:13">
      <c r="B6" s="15"/>
      <c r="C6" s="60"/>
      <c r="D6" s="60" t="str">
        <f>'ﾚｰﾃｨﾝｸﾞ計算書(TSF)'!D6</f>
        <v>せいりょうパラダイス</v>
      </c>
      <c r="E6" s="60" t="str">
        <f>'ﾚｰﾃｨﾝｸﾞ計算書(TSF)'!E6</f>
        <v>855</v>
      </c>
      <c r="F6" s="60" t="str">
        <f>'ﾚｰﾃｨﾝｸﾞ計算書(TSF)'!F6</f>
        <v>sp-27ms(solid3p)</v>
      </c>
      <c r="G6" s="33">
        <f>'ﾚｰﾃｨﾝｸﾞ計算書(TSF)'!G6</f>
        <v>850</v>
      </c>
      <c r="H6" s="158">
        <v>7.0000000000000007E-2</v>
      </c>
      <c r="I6" s="64">
        <v>0.05</v>
      </c>
      <c r="J6" s="65">
        <v>0</v>
      </c>
      <c r="K6" s="199">
        <f t="shared" si="0"/>
        <v>952</v>
      </c>
      <c r="L6" s="19">
        <f t="shared" ref="L6:L37" si="1">600/K6</f>
        <v>0.63025210084033612</v>
      </c>
      <c r="M6" s="66">
        <v>-0.06</v>
      </c>
    </row>
    <row r="7" spans="2:13">
      <c r="B7" s="15"/>
      <c r="C7" s="60"/>
      <c r="D7" s="60" t="str">
        <f>'ﾚｰﾃｨﾝｸﾞ計算書(TSF)'!D7</f>
        <v>ＩＳＥ-Ｖ</v>
      </c>
      <c r="E7" s="60" t="str">
        <f>'ﾚｰﾃｨﾝｸﾞ計算書(TSF)'!E7</f>
        <v>JST374</v>
      </c>
      <c r="F7" s="60" t="str">
        <f>'ﾚｰﾃｨﾝｸﾞ計算書(TSF)'!F7</f>
        <v>yamaha-31s LTD</v>
      </c>
      <c r="G7" s="33">
        <f>'ﾚｰﾃｨﾝｸﾞ計算書(TSF)'!G7</f>
        <v>677</v>
      </c>
      <c r="H7" s="158">
        <v>0.05</v>
      </c>
      <c r="I7" s="64">
        <v>0</v>
      </c>
      <c r="J7" s="65">
        <v>-0.02</v>
      </c>
      <c r="K7" s="199">
        <f t="shared" si="0"/>
        <v>697.31000000000006</v>
      </c>
      <c r="L7" s="19">
        <f t="shared" si="1"/>
        <v>0.8604494414249042</v>
      </c>
      <c r="M7" s="66">
        <v>0.03</v>
      </c>
    </row>
    <row r="8" spans="2:13">
      <c r="B8" s="15"/>
      <c r="C8" s="60"/>
      <c r="D8" s="60" t="str">
        <f>'ﾚｰﾃｨﾝｸﾞ計算書(TSF)'!D8</f>
        <v>ZIC ZACＩＩ</v>
      </c>
      <c r="E8" s="60" t="str">
        <f>'ﾚｰﾃｨﾝｸﾞ計算書(TSF)'!E8</f>
        <v>3256</v>
      </c>
      <c r="F8" s="60" t="str">
        <f>'ﾚｰﾃｨﾝｸﾞ計算書(TSF)'!F8</f>
        <v>yokoyama-30 P:B</v>
      </c>
      <c r="G8" s="33">
        <f>'ﾚｰﾃｨﾝｸﾞ計算書(TSF)'!G8</f>
        <v>695</v>
      </c>
      <c r="H8" s="303">
        <v>0.08</v>
      </c>
      <c r="I8" s="64">
        <v>0</v>
      </c>
      <c r="J8" s="65">
        <v>-0.02</v>
      </c>
      <c r="K8" s="199">
        <f t="shared" si="0"/>
        <v>736.7</v>
      </c>
      <c r="L8" s="19">
        <f t="shared" si="1"/>
        <v>0.81444278539432602</v>
      </c>
      <c r="M8" s="66">
        <v>0</v>
      </c>
    </row>
    <row r="9" spans="2:13">
      <c r="B9" s="15"/>
      <c r="C9" s="60"/>
      <c r="D9" s="60" t="str">
        <f>'ﾚｰﾃｨﾝｸﾞ計算書(TSF)'!D9</f>
        <v>ぐらんめーる</v>
      </c>
      <c r="E9" s="60" t="str">
        <f>'ﾚｰﾃｨﾝｸﾞ計算書(TSF)'!E9</f>
        <v>1993</v>
      </c>
      <c r="F9" s="60" t="str">
        <f>'ﾚｰﾃｨﾝｸﾞ計算書(TSF)'!F9</f>
        <v>st-27 P:B</v>
      </c>
      <c r="G9" s="33">
        <f>'ﾚｰﾃｨﾝｸﾞ計算書(TSF)'!G9</f>
        <v>738</v>
      </c>
      <c r="H9" s="158">
        <v>0.08</v>
      </c>
      <c r="I9" s="64">
        <v>0</v>
      </c>
      <c r="J9" s="65">
        <v>0</v>
      </c>
      <c r="K9" s="199">
        <f t="shared" si="0"/>
        <v>797.04</v>
      </c>
      <c r="L9" s="19">
        <f t="shared" si="1"/>
        <v>0.75278530563083412</v>
      </c>
      <c r="M9" s="66">
        <v>0</v>
      </c>
    </row>
    <row r="10" spans="2:13">
      <c r="B10" s="15"/>
      <c r="C10" s="60"/>
      <c r="D10" s="60" t="str">
        <f>'ﾚｰﾃｨﾝｸﾞ計算書(TSF)'!D10</f>
        <v>ＳＫＹ　ＴＩＭＥ</v>
      </c>
      <c r="E10" s="60">
        <f>'ﾚｰﾃｨﾝｸﾞ計算書(TSF)'!E10</f>
        <v>0</v>
      </c>
      <c r="F10" s="60" t="str">
        <f>'ﾚｰﾃｨﾝｸﾞ計算書(TSF)'!F10</f>
        <v>SK25</v>
      </c>
      <c r="G10" s="33">
        <f>'ﾚｰﾃｨﾝｸﾞ計算書(TSF)'!G10</f>
        <v>785</v>
      </c>
      <c r="H10" s="158">
        <v>0</v>
      </c>
      <c r="I10" s="64">
        <v>0.05</v>
      </c>
      <c r="J10" s="65">
        <v>0</v>
      </c>
      <c r="K10" s="199">
        <f t="shared" si="0"/>
        <v>824.25</v>
      </c>
      <c r="L10" s="19">
        <f t="shared" si="1"/>
        <v>0.7279344858962693</v>
      </c>
      <c r="M10" s="66">
        <v>-0.03</v>
      </c>
    </row>
    <row r="11" spans="2:13">
      <c r="B11" s="15"/>
      <c r="C11" s="60"/>
      <c r="D11" s="60" t="str">
        <f>'ﾚｰﾃｨﾝｸﾞ計算書(TSF)'!D11</f>
        <v>ミストラルV</v>
      </c>
      <c r="E11" s="60">
        <f>'ﾚｰﾃｨﾝｸﾞ計算書(TSF)'!E11</f>
        <v>0</v>
      </c>
      <c r="F11" s="60">
        <f>'ﾚｰﾃｨﾝｸﾞ計算書(TSF)'!F11</f>
        <v>0</v>
      </c>
      <c r="G11" s="33">
        <f>'ﾚｰﾃｨﾝｸﾞ計算書(TSF)'!G11</f>
        <v>0</v>
      </c>
      <c r="H11" s="158">
        <v>0</v>
      </c>
      <c r="I11" s="64">
        <v>0</v>
      </c>
      <c r="J11" s="65">
        <v>0</v>
      </c>
      <c r="K11" s="199">
        <f t="shared" si="0"/>
        <v>0</v>
      </c>
      <c r="L11" s="19" t="e">
        <f t="shared" si="1"/>
        <v>#DIV/0!</v>
      </c>
      <c r="M11" s="66">
        <v>0</v>
      </c>
    </row>
    <row r="12" spans="2:13">
      <c r="B12" s="15"/>
      <c r="C12" s="60"/>
      <c r="D12" s="60">
        <f>'ﾚｰﾃｨﾝｸﾞ計算書(TSF)'!D12</f>
        <v>0</v>
      </c>
      <c r="E12" s="60">
        <f>'ﾚｰﾃｨﾝｸﾞ計算書(TSF)'!E12</f>
        <v>0</v>
      </c>
      <c r="F12" s="60">
        <f>'ﾚｰﾃｨﾝｸﾞ計算書(TSF)'!F12</f>
        <v>0</v>
      </c>
      <c r="G12" s="33">
        <f>'ﾚｰﾃｨﾝｸﾞ計算書(TSF)'!G12</f>
        <v>0</v>
      </c>
      <c r="H12" s="158">
        <v>0</v>
      </c>
      <c r="I12" s="64">
        <v>0</v>
      </c>
      <c r="J12" s="65">
        <v>0</v>
      </c>
      <c r="K12" s="199">
        <f t="shared" si="0"/>
        <v>0</v>
      </c>
      <c r="L12" s="19" t="e">
        <f t="shared" si="1"/>
        <v>#DIV/0!</v>
      </c>
      <c r="M12" s="66">
        <v>0</v>
      </c>
    </row>
    <row r="13" spans="2:13">
      <c r="B13" s="15"/>
      <c r="C13" s="60"/>
      <c r="D13" s="60" t="str">
        <f>'ﾚｰﾃｨﾝｸﾞ計算書(TSF)'!D13</f>
        <v>ＱＵＥＲＩＤＡ-ＺＥＲＯ</v>
      </c>
      <c r="E13" s="60" t="str">
        <f>'ﾚｰﾃｨﾝｸﾞ計算書(TSF)'!E13</f>
        <v>Q-0</v>
      </c>
      <c r="F13" s="60" t="str">
        <f>'ﾚｰﾃｨﾝｸﾞ計算書(TSF)'!F13</f>
        <v>Yamaha31ex</v>
      </c>
      <c r="G13" s="33">
        <f>'ﾚｰﾃｨﾝｸﾞ計算書(TSF)'!G13</f>
        <v>720</v>
      </c>
      <c r="H13" s="303">
        <v>0.06</v>
      </c>
      <c r="I13" s="64">
        <v>0</v>
      </c>
      <c r="J13" s="65">
        <v>0</v>
      </c>
      <c r="K13" s="199">
        <f t="shared" si="0"/>
        <v>763.2</v>
      </c>
      <c r="L13" s="19">
        <f t="shared" si="1"/>
        <v>0.78616352201257855</v>
      </c>
      <c r="M13" s="66">
        <v>-0.03</v>
      </c>
    </row>
    <row r="14" spans="2:13">
      <c r="B14" s="15"/>
      <c r="C14" s="60"/>
      <c r="D14" s="60" t="str">
        <f>'ﾚｰﾃｨﾝｸﾞ計算書(TSF)'!D14</f>
        <v>Ｏｎｌｙ-Ｙｏｕ２</v>
      </c>
      <c r="E14" s="60" t="str">
        <f>'ﾚｰﾃｨﾝｸﾞ計算書(TSF)'!E14</f>
        <v>3568</v>
      </c>
      <c r="F14" s="60" t="str">
        <f>'ﾚｰﾃｨﾝｸﾞ計算書(TSF)'!F14</f>
        <v>yamaha-30cII sh</v>
      </c>
      <c r="G14" s="33">
        <f>'ﾚｰﾃｨﾝｸﾞ計算書(TSF)'!G14</f>
        <v>725</v>
      </c>
      <c r="H14" s="158">
        <v>7.0000000000000007E-2</v>
      </c>
      <c r="I14" s="64">
        <v>0</v>
      </c>
      <c r="J14" s="65">
        <v>0</v>
      </c>
      <c r="K14" s="199">
        <f t="shared" si="0"/>
        <v>775.75</v>
      </c>
      <c r="L14" s="19">
        <f t="shared" si="1"/>
        <v>0.77344505317434742</v>
      </c>
      <c r="M14" s="66">
        <v>0</v>
      </c>
    </row>
    <row r="15" spans="2:13">
      <c r="B15" s="15"/>
      <c r="C15" s="60"/>
      <c r="D15" s="60" t="str">
        <f>'ﾚｰﾃｨﾝｸﾞ計算書(TSF)'!D15</f>
        <v>ＢＲＯＷＮ　ＳＵＧＡＲⅡ</v>
      </c>
      <c r="E15" s="60" t="str">
        <f>'ﾚｰﾃｨﾝｸﾞ計算書(TSF)'!E15</f>
        <v>6484</v>
      </c>
      <c r="F15" s="60" t="str">
        <f>'ﾚｰﾃｨﾝｸﾞ計算書(TSF)'!F15</f>
        <v>yokoyama29</v>
      </c>
      <c r="G15" s="33">
        <f>'ﾚｰﾃｨﾝｸﾞ計算書(TSF)'!G15</f>
        <v>720</v>
      </c>
      <c r="H15" s="158">
        <v>0.06</v>
      </c>
      <c r="I15" s="64">
        <v>0</v>
      </c>
      <c r="J15" s="65">
        <v>0</v>
      </c>
      <c r="K15" s="199">
        <f t="shared" si="0"/>
        <v>763.2</v>
      </c>
      <c r="L15" s="19">
        <f t="shared" si="1"/>
        <v>0.78616352201257855</v>
      </c>
      <c r="M15" s="66">
        <v>0</v>
      </c>
    </row>
    <row r="16" spans="2:13">
      <c r="B16" s="15"/>
      <c r="C16" s="60"/>
      <c r="D16" s="60" t="str">
        <f>'ﾚｰﾃｨﾝｸﾞ計算書(TSF)'!D16</f>
        <v>Ｐｅｒｋｙ　Ｐｅｔｅｒ</v>
      </c>
      <c r="E16" s="60">
        <f>'ﾚｰﾃｨﾝｸﾞ計算書(TSF)'!E16</f>
        <v>0</v>
      </c>
      <c r="F16" s="60" t="str">
        <f>'ﾚｰﾃｨﾝｸﾞ計算書(TSF)'!F16</f>
        <v>dp-33c</v>
      </c>
      <c r="G16" s="33">
        <f>'ﾚｰﾃｨﾝｸﾞ計算書(TSF)'!G16</f>
        <v>695</v>
      </c>
      <c r="H16" s="158">
        <v>0.08</v>
      </c>
      <c r="I16" s="64">
        <v>0</v>
      </c>
      <c r="J16" s="65">
        <v>0</v>
      </c>
      <c r="K16" s="199">
        <f t="shared" si="0"/>
        <v>750.6</v>
      </c>
      <c r="L16" s="19">
        <f t="shared" si="1"/>
        <v>0.79936051159072741</v>
      </c>
      <c r="M16" s="66">
        <v>0</v>
      </c>
    </row>
    <row r="17" spans="2:13">
      <c r="B17" s="15"/>
      <c r="C17" s="60"/>
      <c r="D17" s="60" t="str">
        <f>'ﾚｰﾃｨﾝｸﾞ計算書(TSF)'!D17</f>
        <v>ＭＩＳＴＲＡＬ Ⅳ</v>
      </c>
      <c r="E17" s="60" t="str">
        <f>'ﾚｰﾃｨﾝｸﾞ計算書(TSF)'!E17</f>
        <v>2321</v>
      </c>
      <c r="F17" s="60" t="str">
        <f>'ﾚｰﾃｨﾝｸﾞ計算書(TSF)'!F17</f>
        <v>yamaha-31s</v>
      </c>
      <c r="G17" s="33">
        <f>'ﾚｰﾃｨﾝｸﾞ計算書(TSF)'!G17</f>
        <v>677</v>
      </c>
      <c r="H17" s="310">
        <v>0.06</v>
      </c>
      <c r="I17" s="64">
        <v>0</v>
      </c>
      <c r="J17" s="65">
        <v>-0.02</v>
      </c>
      <c r="K17" s="199">
        <f t="shared" si="0"/>
        <v>704.08</v>
      </c>
      <c r="L17" s="19">
        <f t="shared" si="1"/>
        <v>0.85217588910351094</v>
      </c>
      <c r="M17" s="66">
        <v>0.03</v>
      </c>
    </row>
    <row r="18" spans="2:13">
      <c r="B18" s="15"/>
      <c r="C18" s="60"/>
      <c r="D18" s="60">
        <f>'ﾚｰﾃｨﾝｸﾞ計算書(TSF)'!D18</f>
        <v>0</v>
      </c>
      <c r="E18" s="60">
        <f>'ﾚｰﾃｨﾝｸﾞ計算書(TSF)'!E18</f>
        <v>0</v>
      </c>
      <c r="F18" s="60">
        <f>'ﾚｰﾃｨﾝｸﾞ計算書(TSF)'!F18</f>
        <v>0</v>
      </c>
      <c r="G18" s="33">
        <f>'ﾚｰﾃｨﾝｸﾞ計算書(TSF)'!G18</f>
        <v>0</v>
      </c>
      <c r="H18" s="158">
        <v>0</v>
      </c>
      <c r="I18" s="64">
        <v>0</v>
      </c>
      <c r="J18" s="65">
        <v>0</v>
      </c>
      <c r="K18" s="199">
        <f t="shared" si="0"/>
        <v>0</v>
      </c>
      <c r="L18" s="19" t="e">
        <f t="shared" si="1"/>
        <v>#DIV/0!</v>
      </c>
      <c r="M18" s="66">
        <v>0</v>
      </c>
    </row>
    <row r="19" spans="2:13">
      <c r="B19" s="15"/>
      <c r="C19" s="60"/>
      <c r="D19" s="60">
        <f>'ﾚｰﾃｨﾝｸﾞ計算書(TSF)'!D19</f>
        <v>0</v>
      </c>
      <c r="E19" s="60">
        <f>'ﾚｰﾃｨﾝｸﾞ計算書(TSF)'!E19</f>
        <v>0</v>
      </c>
      <c r="F19" s="60">
        <f>'ﾚｰﾃｨﾝｸﾞ計算書(TSF)'!F19</f>
        <v>0</v>
      </c>
      <c r="G19" s="33">
        <f>'ﾚｰﾃｨﾝｸﾞ計算書(TSF)'!G19</f>
        <v>0</v>
      </c>
      <c r="H19" s="158">
        <v>0</v>
      </c>
      <c r="I19" s="64">
        <v>0</v>
      </c>
      <c r="J19" s="65">
        <v>0</v>
      </c>
      <c r="K19" s="199">
        <f t="shared" si="0"/>
        <v>0</v>
      </c>
      <c r="L19" s="19" t="e">
        <f t="shared" si="1"/>
        <v>#DIV/0!</v>
      </c>
      <c r="M19" s="66">
        <v>0</v>
      </c>
    </row>
    <row r="20" spans="2:13">
      <c r="B20" s="15"/>
      <c r="C20" s="60"/>
      <c r="D20" s="60" t="str">
        <f>'ﾚｰﾃｨﾝｸﾞ計算書(TSF)'!D20</f>
        <v>白砂</v>
      </c>
      <c r="E20" s="60"/>
      <c r="F20" s="60" t="s">
        <v>260</v>
      </c>
      <c r="G20" s="33">
        <f>'ﾚｰﾃｨﾝｸﾞ計算書(TSF)'!G20</f>
        <v>633</v>
      </c>
      <c r="H20" s="158">
        <v>0.02</v>
      </c>
      <c r="I20" s="64">
        <v>0</v>
      </c>
      <c r="J20" s="65">
        <v>-0.02</v>
      </c>
      <c r="K20" s="199">
        <f t="shared" si="0"/>
        <v>633</v>
      </c>
      <c r="L20" s="19">
        <f t="shared" si="1"/>
        <v>0.94786729857819907</v>
      </c>
      <c r="M20" s="66">
        <v>0.03</v>
      </c>
    </row>
    <row r="21" spans="2:13">
      <c r="B21" s="15"/>
      <c r="C21" s="60"/>
      <c r="D21" s="60" t="str">
        <f>'ﾚｰﾃｨﾝｸﾞ計算書(TSF)'!D21</f>
        <v>ひねもすＩＶ</v>
      </c>
      <c r="E21" s="60" t="str">
        <f>'ﾚｰﾃｨﾝｸﾞ計算書(TSF)'!E21</f>
        <v>4983</v>
      </c>
      <c r="F21" s="60" t="str">
        <f>'ﾚｰﾃｨﾝｸﾞ計算書(TSF)'!F21</f>
        <v>J-35s</v>
      </c>
      <c r="G21" s="33">
        <f>'ﾚｰﾃｨﾝｸﾞ計算書(TSF)'!G21</f>
        <v>643</v>
      </c>
      <c r="H21" s="158">
        <v>0.06</v>
      </c>
      <c r="I21" s="64">
        <v>0</v>
      </c>
      <c r="J21" s="65">
        <v>0</v>
      </c>
      <c r="K21" s="199">
        <f t="shared" si="0"/>
        <v>681.58</v>
      </c>
      <c r="L21" s="19">
        <f t="shared" si="1"/>
        <v>0.8803075207605856</v>
      </c>
      <c r="M21" s="66">
        <v>0.03</v>
      </c>
    </row>
    <row r="22" spans="2:13">
      <c r="B22" s="15"/>
      <c r="C22" s="60"/>
      <c r="D22" s="60" t="str">
        <f>'ﾚｰﾃｨﾝｸﾞ計算書(TSF)'!D22</f>
        <v>ＣＡＲＥＳＳ-２</v>
      </c>
      <c r="E22" s="60" t="str">
        <f>'ﾚｰﾃｨﾝｸﾞ計算書(TSF)'!E22</f>
        <v>1515</v>
      </c>
      <c r="F22" s="60" t="str">
        <f>'ﾚｰﾃｨﾝｸﾞ計算書(TSF)'!F22</f>
        <v>yamaha-31s</v>
      </c>
      <c r="G22" s="33">
        <f>'ﾚｰﾃｨﾝｸﾞ計算書(TSF)'!G22</f>
        <v>677</v>
      </c>
      <c r="H22" s="158">
        <v>0.06</v>
      </c>
      <c r="I22" s="64">
        <v>0</v>
      </c>
      <c r="J22" s="65">
        <v>-0.02</v>
      </c>
      <c r="K22" s="199">
        <f>G22+H22*G22+I22*G22+J22*G22</f>
        <v>704.08</v>
      </c>
      <c r="L22" s="19">
        <f t="shared" si="1"/>
        <v>0.85217588910351094</v>
      </c>
      <c r="M22" s="66">
        <v>0.03</v>
      </c>
    </row>
    <row r="23" spans="2:13">
      <c r="B23" s="15"/>
      <c r="C23" s="60"/>
      <c r="D23" s="60" t="str">
        <f>'ﾚｰﾃｨﾝｸﾞ計算書(TSF)'!D23</f>
        <v>ＱＵＥＲＩＤＡ</v>
      </c>
      <c r="E23" s="60" t="str">
        <f>'ﾚｰﾃｨﾝｸﾞ計算書(TSF)'!E23</f>
        <v>210</v>
      </c>
      <c r="F23" s="60" t="str">
        <f>'ﾚｰﾃｨﾝｸﾞ計算書(TSF)'!F23</f>
        <v>fre-31</v>
      </c>
      <c r="G23" s="33">
        <f>'ﾚｰﾃｨﾝｸﾞ計算書(TSF)'!G23</f>
        <v>663</v>
      </c>
      <c r="H23" s="158">
        <v>0.04</v>
      </c>
      <c r="I23" s="64">
        <v>0</v>
      </c>
      <c r="J23" s="65">
        <v>-0.02</v>
      </c>
      <c r="K23" s="199">
        <f t="shared" si="0"/>
        <v>676.26</v>
      </c>
      <c r="L23" s="19">
        <f t="shared" si="1"/>
        <v>0.88723272114275575</v>
      </c>
      <c r="M23" s="66">
        <v>0.03</v>
      </c>
    </row>
    <row r="24" spans="2:13">
      <c r="B24" s="15"/>
      <c r="C24" s="60"/>
      <c r="D24" s="60" t="str">
        <f>'ﾚｰﾃｨﾝｸﾞ計算書(TSF)'!D24</f>
        <v>センスオブワンダー</v>
      </c>
      <c r="E24" s="60">
        <f>'ﾚｰﾃｨﾝｸﾞ計算書(TSF)'!E24</f>
        <v>0</v>
      </c>
      <c r="F24" s="60">
        <f>'ﾚｰﾃｨﾝｸﾞ計算書(TSF)'!F24</f>
        <v>0</v>
      </c>
      <c r="G24" s="33">
        <f>'ﾚｰﾃｨﾝｸﾞ計算書(TSF)'!G24</f>
        <v>0</v>
      </c>
      <c r="H24" s="158">
        <v>0</v>
      </c>
      <c r="I24" s="64">
        <v>0</v>
      </c>
      <c r="J24" s="65">
        <v>0</v>
      </c>
      <c r="K24" s="199">
        <f t="shared" si="0"/>
        <v>0</v>
      </c>
      <c r="L24" s="19" t="e">
        <f t="shared" si="1"/>
        <v>#DIV/0!</v>
      </c>
      <c r="M24" s="66">
        <v>0</v>
      </c>
    </row>
    <row r="25" spans="2:13">
      <c r="B25" s="15"/>
      <c r="C25" s="60"/>
      <c r="D25" s="60" t="str">
        <f>'ﾚｰﾃｨﾝｸﾞ計算書(TSF)'!D25</f>
        <v>MOANA</v>
      </c>
      <c r="E25" s="60"/>
      <c r="F25" s="60" t="s">
        <v>261</v>
      </c>
      <c r="G25" s="33">
        <f>'ﾚｰﾃｨﾝｸﾞ計算書(TSF)'!G25</f>
        <v>680</v>
      </c>
      <c r="H25" s="158">
        <v>0.03</v>
      </c>
      <c r="I25" s="64">
        <v>0.03</v>
      </c>
      <c r="J25" s="65">
        <v>0</v>
      </c>
      <c r="K25" s="199">
        <f t="shared" si="0"/>
        <v>720.8</v>
      </c>
      <c r="L25" s="19">
        <f t="shared" si="1"/>
        <v>0.83240843507214213</v>
      </c>
      <c r="M25" s="66">
        <v>-0.03</v>
      </c>
    </row>
    <row r="26" spans="2:13">
      <c r="B26" s="15"/>
      <c r="C26" s="60"/>
      <c r="D26" s="60" t="str">
        <f>'ﾚｰﾃｨﾝｸﾞ計算書(TSF)'!D26</f>
        <v>ＭＹＭＹ</v>
      </c>
      <c r="E26" s="60">
        <f>'ﾚｰﾃｨﾝｸﾞ計算書(TSF)'!E26</f>
        <v>0</v>
      </c>
      <c r="F26" s="60" t="str">
        <f>'ﾚｰﾃｨﾝｸﾞ計算書(TSF)'!F26</f>
        <v>yamaha-26c(solid2p)</v>
      </c>
      <c r="G26" s="33">
        <f>'ﾚｰﾃｨﾝｸﾞ計算書(TSF)'!G26</f>
        <v>780</v>
      </c>
      <c r="H26" s="158">
        <v>0.05</v>
      </c>
      <c r="I26" s="64">
        <v>0.03</v>
      </c>
      <c r="J26" s="65">
        <v>0</v>
      </c>
      <c r="K26" s="199">
        <f t="shared" si="0"/>
        <v>842.4</v>
      </c>
      <c r="L26" s="19">
        <f t="shared" si="1"/>
        <v>0.71225071225071224</v>
      </c>
      <c r="M26" s="66">
        <v>-0.03</v>
      </c>
    </row>
    <row r="27" spans="2:13">
      <c r="B27" s="15"/>
      <c r="C27" s="60"/>
      <c r="D27" s="60" t="str">
        <f>'ﾚｰﾃｨﾝｸﾞ計算書(TSF)'!D27</f>
        <v>コロ助</v>
      </c>
      <c r="E27" s="60">
        <f>'ﾚｰﾃｨﾝｸﾞ計算書(TSF)'!E27</f>
        <v>0</v>
      </c>
      <c r="F27" s="60" t="str">
        <f>'ﾚｰﾃｨﾝｸﾞ計算書(TSF)'!F27</f>
        <v>Cataｌina30</v>
      </c>
      <c r="G27" s="33">
        <f>'ﾚｰﾃｨﾝｸﾞ計算書(TSF)'!G27</f>
        <v>780</v>
      </c>
      <c r="H27" s="158">
        <v>0.06</v>
      </c>
      <c r="I27" s="64">
        <v>0.05</v>
      </c>
      <c r="J27" s="65">
        <v>0</v>
      </c>
      <c r="K27" s="199">
        <f t="shared" si="0"/>
        <v>865.8</v>
      </c>
      <c r="L27" s="19">
        <f t="shared" si="1"/>
        <v>0.693000693000693</v>
      </c>
      <c r="M27" s="66">
        <v>0</v>
      </c>
    </row>
    <row r="28" spans="2:13">
      <c r="B28" s="15"/>
      <c r="C28" s="60"/>
      <c r="D28" s="60" t="str">
        <f>'ﾚｰﾃｨﾝｸﾞ計算書(TSF)'!D28</f>
        <v>ＳＡＴＡ Ⅲ</v>
      </c>
      <c r="E28" s="60" t="str">
        <f>'ﾚｰﾃｨﾝｸﾞ計算書(TSF)'!E28</f>
        <v>JST314</v>
      </c>
      <c r="F28" s="60" t="str">
        <f>'ﾚｰﾃｨﾝｸﾞ計算書(TSF)'!F28</f>
        <v>joylack26 P:B</v>
      </c>
      <c r="G28" s="33">
        <f>'ﾚｰﾃｨﾝｸﾞ計算書(TSF)'!G28</f>
        <v>740</v>
      </c>
      <c r="H28" s="158">
        <v>0.08</v>
      </c>
      <c r="I28" s="64">
        <v>0</v>
      </c>
      <c r="J28" s="65">
        <v>0</v>
      </c>
      <c r="K28" s="199">
        <f t="shared" si="0"/>
        <v>799.2</v>
      </c>
      <c r="L28" s="19">
        <f t="shared" si="1"/>
        <v>0.75075075075075071</v>
      </c>
      <c r="M28" s="66">
        <v>0</v>
      </c>
    </row>
    <row r="29" spans="2:13">
      <c r="B29" s="15"/>
      <c r="C29" s="60"/>
      <c r="D29" s="60" t="str">
        <f>'ﾚｰﾃｨﾝｸﾞ計算書(TSF)'!D29</f>
        <v>雲</v>
      </c>
      <c r="E29" s="60">
        <f>'ﾚｰﾃｨﾝｸﾞ計算書(TSF)'!E29</f>
        <v>0</v>
      </c>
      <c r="F29" s="60" t="str">
        <f>'ﾚｰﾃｨﾝｸﾞ計算書(TSF)'!F29</f>
        <v>dp-26(solid2p)</v>
      </c>
      <c r="G29" s="33">
        <f>'ﾚｰﾃｨﾝｸﾞ計算書(TSF)'!G29</f>
        <v>780</v>
      </c>
      <c r="H29" s="158">
        <v>0</v>
      </c>
      <c r="I29" s="64">
        <v>0.03</v>
      </c>
      <c r="J29" s="65">
        <v>0</v>
      </c>
      <c r="K29" s="199">
        <f t="shared" si="0"/>
        <v>803.4</v>
      </c>
      <c r="L29" s="19">
        <f t="shared" si="1"/>
        <v>0.74682598954443613</v>
      </c>
      <c r="M29" s="66">
        <v>0</v>
      </c>
    </row>
    <row r="30" spans="2:13">
      <c r="B30" s="15"/>
      <c r="C30" s="60"/>
      <c r="D30" s="60" t="str">
        <f>'ﾚｰﾃｨﾝｸﾞ計算書(TSF)'!D30</f>
        <v>シャチ二世</v>
      </c>
      <c r="E30" s="60" t="str">
        <f>'ﾚｰﾃｨﾝｸﾞ計算書(TSF)'!E30</f>
        <v>1859</v>
      </c>
      <c r="F30" s="60" t="str">
        <f>'ﾚｰﾃｨﾝｸﾞ計算書(TSF)'!F30</f>
        <v>canal-30(solid3p)</v>
      </c>
      <c r="G30" s="33">
        <f>'ﾚｰﾃｨﾝｸﾞ計算書(TSF)'!G30</f>
        <v>780</v>
      </c>
      <c r="H30" s="158">
        <v>0.09</v>
      </c>
      <c r="I30" s="64">
        <v>0.05</v>
      </c>
      <c r="J30" s="65">
        <v>0</v>
      </c>
      <c r="K30" s="199">
        <f t="shared" si="0"/>
        <v>889.2</v>
      </c>
      <c r="L30" s="19">
        <f t="shared" si="1"/>
        <v>0.67476383265856943</v>
      </c>
      <c r="M30" s="66">
        <v>-0.03</v>
      </c>
    </row>
    <row r="31" spans="2:13">
      <c r="B31" s="15"/>
      <c r="C31" s="60"/>
      <c r="D31" s="60" t="str">
        <f>'ﾚｰﾃｨﾝｸﾞ計算書(TSF)'!D31</f>
        <v>志摩</v>
      </c>
      <c r="E31" s="60">
        <f>'ﾚｰﾃｨﾝｸﾞ計算書(TSF)'!E31</f>
        <v>1129</v>
      </c>
      <c r="F31" s="60" t="str">
        <f>'ﾚｰﾃｨﾝｸﾞ計算書(TSF)'!F31</f>
        <v>Arpege30</v>
      </c>
      <c r="G31" s="33">
        <f>'ﾚｰﾃｨﾝｸﾞ計算書(TSF)'!G31</f>
        <v>740</v>
      </c>
      <c r="H31" s="158">
        <v>0.09</v>
      </c>
      <c r="I31" s="64">
        <v>0</v>
      </c>
      <c r="J31" s="65">
        <v>0</v>
      </c>
      <c r="K31" s="199">
        <f t="shared" si="0"/>
        <v>806.6</v>
      </c>
      <c r="L31" s="19">
        <f t="shared" si="1"/>
        <v>0.74386312918423003</v>
      </c>
      <c r="M31" s="66">
        <v>0</v>
      </c>
    </row>
    <row r="32" spans="2:13">
      <c r="B32" s="15"/>
      <c r="C32" s="60"/>
      <c r="D32" s="60" t="str">
        <f>'ﾚｰﾃｨﾝｸﾞ計算書(TSF)'!D32</f>
        <v>ＦＯＲＴＥ</v>
      </c>
      <c r="E32" s="60" t="str">
        <f>'ﾚｰﾃｨﾝｸﾞ計算書(TSF)'!E32</f>
        <v>4167</v>
      </c>
      <c r="F32" s="60" t="str">
        <f>'ﾚｰﾃｨﾝｸﾞ計算書(TSF)'!F32</f>
        <v>yokoyama-30sr P:B</v>
      </c>
      <c r="G32" s="33">
        <f>'ﾚｰﾃｨﾝｸﾞ計算書(TSF)'!G32</f>
        <v>677</v>
      </c>
      <c r="H32" s="158">
        <v>0.06</v>
      </c>
      <c r="I32" s="64">
        <v>0</v>
      </c>
      <c r="J32" s="65">
        <v>-0.02</v>
      </c>
      <c r="K32" s="199">
        <f t="shared" si="0"/>
        <v>704.08</v>
      </c>
      <c r="L32" s="19"/>
      <c r="M32" s="66">
        <v>0.03</v>
      </c>
    </row>
    <row r="33" spans="2:13">
      <c r="B33" s="15"/>
      <c r="C33" s="60"/>
      <c r="D33" s="60" t="str">
        <f>'ﾚｰﾃｨﾝｸﾞ計算書(TSF)'!D33</f>
        <v>ＣｏｏＣｏｏ　Ｓｉｘ</v>
      </c>
      <c r="E33" s="60" t="str">
        <f>'ﾚｰﾃｨﾝｸﾞ計算書(TSF)'!E33</f>
        <v>6363</v>
      </c>
      <c r="F33" s="60" t="str">
        <f>'ﾚｰﾃｨﾝｸﾞ計算書(TSF)'!F33</f>
        <v>Dehler36SQ</v>
      </c>
      <c r="G33" s="33">
        <f>'ﾚｰﾃｨﾝｸﾞ計算書(TSF)'!G33</f>
        <v>640</v>
      </c>
      <c r="H33" s="303">
        <v>0.03</v>
      </c>
      <c r="I33" s="64">
        <v>0</v>
      </c>
      <c r="J33" s="65">
        <v>-0.02</v>
      </c>
      <c r="K33" s="199">
        <f t="shared" si="0"/>
        <v>646.40000000000009</v>
      </c>
      <c r="L33" s="19">
        <f t="shared" si="1"/>
        <v>0.92821782178217804</v>
      </c>
      <c r="M33" s="66">
        <v>0.03</v>
      </c>
    </row>
    <row r="34" spans="2:13">
      <c r="B34" s="15"/>
      <c r="C34" s="60"/>
      <c r="D34" s="60" t="str">
        <f>'ﾚｰﾃｨﾝｸﾞ計算書(TSF)'!D34</f>
        <v>ＨＩＢＩＳＣＵＳ-Ⅲ</v>
      </c>
      <c r="E34" s="60" t="str">
        <f>'ﾚｰﾃｨﾝｸﾞ計算書(TSF)'!E34</f>
        <v>2762</v>
      </c>
      <c r="F34" s="60" t="str">
        <f>'ﾚｰﾃｨﾝｸﾞ計算書(TSF)'!F34</f>
        <v>swing-34</v>
      </c>
      <c r="G34" s="33">
        <f>'ﾚｰﾃｨﾝｸﾞ計算書(TSF)'!G34</f>
        <v>658</v>
      </c>
      <c r="H34" s="158">
        <v>0.06</v>
      </c>
      <c r="I34" s="64">
        <v>0</v>
      </c>
      <c r="J34" s="65">
        <v>-0.02</v>
      </c>
      <c r="K34" s="199">
        <f t="shared" si="0"/>
        <v>684.32</v>
      </c>
      <c r="L34" s="19">
        <f t="shared" si="1"/>
        <v>0.8767827916764086</v>
      </c>
      <c r="M34" s="66">
        <v>0.03</v>
      </c>
    </row>
    <row r="35" spans="2:13">
      <c r="B35" s="15"/>
      <c r="C35" s="60"/>
      <c r="D35" s="60" t="str">
        <f>'ﾚｰﾃｨﾝｸﾞ計算書(TSF)'!D35</f>
        <v>蓮真</v>
      </c>
      <c r="E35" s="60">
        <f>'ﾚｰﾃｨﾝｸﾞ計算書(TSF)'!E35</f>
        <v>0</v>
      </c>
      <c r="F35" s="60" t="str">
        <f>'ﾚｰﾃｨﾝｸﾞ計算書(TSF)'!F35</f>
        <v>ｽｲﾝｸﾞ34</v>
      </c>
      <c r="G35" s="33">
        <f>'ﾚｰﾃｨﾝｸﾞ計算書(TSF)'!G35</f>
        <v>658</v>
      </c>
      <c r="H35" s="158">
        <v>0.06</v>
      </c>
      <c r="I35" s="64">
        <v>0</v>
      </c>
      <c r="J35" s="65">
        <v>0</v>
      </c>
      <c r="K35" s="199">
        <f t="shared" ref="K35:K43" si="2">G35+H35*G35+I35*G35+J35*G35</f>
        <v>697.48</v>
      </c>
      <c r="L35" s="19">
        <f t="shared" si="1"/>
        <v>0.86023972013534433</v>
      </c>
      <c r="M35" s="67">
        <v>0.03</v>
      </c>
    </row>
    <row r="36" spans="2:13">
      <c r="B36" s="25"/>
      <c r="C36" s="60"/>
      <c r="D36" s="60" t="str">
        <f>'ﾚｰﾃｨﾝｸﾞ計算書(TSF)'!D36</f>
        <v>Hokule’a</v>
      </c>
      <c r="E36" s="60">
        <f>'ﾚｰﾃｨﾝｸﾞ計算書(TSF)'!E36</f>
        <v>0</v>
      </c>
      <c r="F36" s="60">
        <f>'ﾚｰﾃｨﾝｸﾞ計算書(TSF)'!F36</f>
        <v>0</v>
      </c>
      <c r="G36" s="33">
        <f>'ﾚｰﾃｨﾝｸﾞ計算書(TSF)'!G36</f>
        <v>0</v>
      </c>
      <c r="H36" s="332">
        <v>0</v>
      </c>
      <c r="I36" s="68"/>
      <c r="J36" s="69"/>
      <c r="K36" s="199">
        <f t="shared" si="2"/>
        <v>0</v>
      </c>
      <c r="L36" s="19"/>
      <c r="M36" s="66">
        <v>0</v>
      </c>
    </row>
    <row r="37" spans="2:13">
      <c r="B37" s="15"/>
      <c r="C37" s="60"/>
      <c r="D37" s="60" t="str">
        <f>'ﾚｰﾃｨﾝｸﾞ計算書(TSF)'!D37</f>
        <v>美州</v>
      </c>
      <c r="E37" s="60" t="str">
        <f>'ﾚｰﾃｨﾝｸﾞ計算書(TSF)'!E37</f>
        <v>1987</v>
      </c>
      <c r="F37" s="60" t="str">
        <f>'ﾚｰﾃｨﾝｸﾞ計算書(TSF)'!F37</f>
        <v>nis-30(sold3p)</v>
      </c>
      <c r="G37" s="33">
        <f>'ﾚｰﾃｨﾝｸﾞ計算書(TSF)'!G37</f>
        <v>715</v>
      </c>
      <c r="H37" s="332">
        <v>7.0000000000000007E-2</v>
      </c>
      <c r="I37" s="68">
        <v>0.05</v>
      </c>
      <c r="J37" s="69">
        <v>0</v>
      </c>
      <c r="K37" s="199">
        <f t="shared" si="2"/>
        <v>800.8</v>
      </c>
      <c r="L37" s="19">
        <f t="shared" si="1"/>
        <v>0.7492507492507493</v>
      </c>
      <c r="M37" s="66">
        <v>0</v>
      </c>
    </row>
    <row r="38" spans="2:13">
      <c r="B38" s="15"/>
      <c r="C38" s="60"/>
      <c r="D38" s="60" t="str">
        <f>'ﾚｰﾃｨﾝｸﾞ計算書(TSF)'!D38</f>
        <v>南遙</v>
      </c>
      <c r="E38" s="60">
        <f>'ﾚｰﾃｨﾝｸﾞ計算書(TSF)'!E38</f>
        <v>0</v>
      </c>
      <c r="F38" s="60">
        <f>'ﾚｰﾃｨﾝｸﾞ計算書(TSF)'!F38</f>
        <v>0</v>
      </c>
      <c r="G38" s="33">
        <f>'ﾚｰﾃｨﾝｸﾞ計算書(TSF)'!G38</f>
        <v>0</v>
      </c>
      <c r="H38" s="332">
        <v>0</v>
      </c>
      <c r="I38" s="68"/>
      <c r="J38" s="69"/>
      <c r="K38" s="199">
        <f t="shared" si="2"/>
        <v>0</v>
      </c>
      <c r="L38" s="19"/>
      <c r="M38" s="66"/>
    </row>
    <row r="39" spans="2:13">
      <c r="B39" s="15"/>
      <c r="C39" s="60"/>
      <c r="D39" s="60">
        <f>'ﾚｰﾃｨﾝｸﾞ計算書(TSF)'!D39</f>
        <v>0</v>
      </c>
      <c r="E39" s="60">
        <f>'ﾚｰﾃｨﾝｸﾞ計算書(TSF)'!E39</f>
        <v>0</v>
      </c>
      <c r="F39" s="60">
        <f>'ﾚｰﾃｨﾝｸﾞ計算書(TSF)'!F39</f>
        <v>0</v>
      </c>
      <c r="G39" s="33">
        <f>'ﾚｰﾃｨﾝｸﾞ計算書(TSF)'!G39</f>
        <v>0</v>
      </c>
      <c r="H39" s="332"/>
      <c r="I39" s="68"/>
      <c r="J39" s="69"/>
      <c r="K39" s="199">
        <f t="shared" si="2"/>
        <v>0</v>
      </c>
      <c r="L39" s="19"/>
      <c r="M39" s="66"/>
    </row>
    <row r="40" spans="2:13">
      <c r="B40" s="15"/>
      <c r="C40" s="60"/>
      <c r="D40" s="60" t="str">
        <f>'ﾚｰﾃｨﾝｸﾞ計算書(TSF)'!D40</f>
        <v>まんぼう</v>
      </c>
      <c r="E40" s="60">
        <f>'ﾚｰﾃｨﾝｸﾞ計算書(TSF)'!E40</f>
        <v>0</v>
      </c>
      <c r="F40" s="60">
        <f>'ﾚｰﾃｨﾝｸﾞ計算書(TSF)'!F40</f>
        <v>0</v>
      </c>
      <c r="G40" s="33">
        <f>'ﾚｰﾃｨﾝｸﾞ計算書(TSF)'!G40</f>
        <v>0</v>
      </c>
      <c r="H40" s="158">
        <v>0</v>
      </c>
      <c r="I40" s="64">
        <v>0</v>
      </c>
      <c r="J40" s="65">
        <v>0</v>
      </c>
      <c r="K40" s="199">
        <f t="shared" si="2"/>
        <v>0</v>
      </c>
      <c r="L40" s="19" t="e">
        <f>600/K40</f>
        <v>#DIV/0!</v>
      </c>
      <c r="M40" s="66">
        <v>0.03</v>
      </c>
    </row>
    <row r="41" spans="2:13">
      <c r="B41" s="266"/>
      <c r="C41" s="324"/>
      <c r="D41" s="60">
        <f>'ﾚｰﾃｨﾝｸﾞ計算書(TSF)'!D41</f>
        <v>0</v>
      </c>
      <c r="E41" s="60">
        <f>'ﾚｰﾃｨﾝｸﾞ計算書(TSF)'!E41</f>
        <v>0</v>
      </c>
      <c r="F41" s="60">
        <f>'ﾚｰﾃｨﾝｸﾞ計算書(TSF)'!F41</f>
        <v>0</v>
      </c>
      <c r="G41" s="33">
        <f>'ﾚｰﾃｨﾝｸﾞ計算書(TSF)'!G41</f>
        <v>0</v>
      </c>
      <c r="H41" s="333"/>
      <c r="I41" s="326"/>
      <c r="J41" s="327"/>
      <c r="K41" s="328"/>
      <c r="L41" s="275"/>
      <c r="M41" s="329"/>
    </row>
    <row r="42" spans="2:13">
      <c r="B42" s="266"/>
      <c r="C42" s="324"/>
      <c r="D42" s="60">
        <f>'ﾚｰﾃｨﾝｸﾞ計算書(TSF)'!D42</f>
        <v>0</v>
      </c>
      <c r="E42" s="60">
        <f>'ﾚｰﾃｨﾝｸﾞ計算書(TSF)'!E42</f>
        <v>0</v>
      </c>
      <c r="F42" s="60">
        <f>'ﾚｰﾃｨﾝｸﾞ計算書(TSF)'!F42</f>
        <v>0</v>
      </c>
      <c r="G42" s="33">
        <f>'ﾚｰﾃｨﾝｸﾞ計算書(TSF)'!G42</f>
        <v>0</v>
      </c>
      <c r="H42" s="325"/>
      <c r="I42" s="326"/>
      <c r="J42" s="327"/>
      <c r="K42" s="328"/>
      <c r="L42" s="275"/>
      <c r="M42" s="329"/>
    </row>
    <row r="43" spans="2:13" ht="14.25" thickBot="1">
      <c r="B43" s="35"/>
      <c r="C43" s="83"/>
      <c r="D43" s="60">
        <f>'ﾚｰﾃｨﾝｸﾞ計算書(TSF)'!D43</f>
        <v>0</v>
      </c>
      <c r="E43" s="60">
        <f>'ﾚｰﾃｨﾝｸﾞ計算書(TSF)'!E43</f>
        <v>0</v>
      </c>
      <c r="F43" s="60">
        <f>'ﾚｰﾃｨﾝｸﾞ計算書(TSF)'!F43</f>
        <v>0</v>
      </c>
      <c r="G43" s="33">
        <f>'ﾚｰﾃｨﾝｸﾞ計算書(TSF)'!G43</f>
        <v>0</v>
      </c>
      <c r="H43" s="70"/>
      <c r="I43" s="71"/>
      <c r="J43" s="72"/>
      <c r="K43" s="200">
        <f t="shared" si="2"/>
        <v>0</v>
      </c>
      <c r="L43" s="38"/>
      <c r="M43" s="280"/>
    </row>
    <row r="45" spans="2:13">
      <c r="B45" s="84" t="s">
        <v>59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2:13">
      <c r="B46" s="84" t="s">
        <v>60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2:13">
      <c r="B47" s="84" t="s">
        <v>61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2:13">
      <c r="B48" s="84" t="s">
        <v>62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5" sqref="B25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3"/>
    </row>
    <row r="2" spans="1:5" ht="18.75">
      <c r="A2" s="74"/>
      <c r="B2" s="74"/>
      <c r="C2" s="74"/>
      <c r="D2" s="75"/>
    </row>
    <row r="3" spans="1:5" ht="18" thickBot="1">
      <c r="A3" s="76"/>
      <c r="B3" s="77" t="s">
        <v>245</v>
      </c>
      <c r="C3" s="76"/>
      <c r="D3" s="76"/>
      <c r="E3" s="100"/>
    </row>
    <row r="4" spans="1:5" ht="14.25" thickBot="1">
      <c r="B4" s="78" t="s">
        <v>182</v>
      </c>
      <c r="C4" s="79" t="s">
        <v>183</v>
      </c>
      <c r="D4" s="80" t="s">
        <v>47</v>
      </c>
      <c r="E4" s="81" t="s">
        <v>48</v>
      </c>
    </row>
    <row r="5" spans="1:5">
      <c r="A5">
        <v>1</v>
      </c>
      <c r="B5" s="101" t="s">
        <v>132</v>
      </c>
      <c r="C5" s="130" t="s">
        <v>133</v>
      </c>
      <c r="D5" s="102" t="s">
        <v>134</v>
      </c>
      <c r="E5" s="103">
        <v>640</v>
      </c>
    </row>
    <row r="6" spans="1:5">
      <c r="A6">
        <v>2</v>
      </c>
      <c r="B6" s="104" t="s">
        <v>135</v>
      </c>
      <c r="C6" s="131" t="s">
        <v>136</v>
      </c>
      <c r="D6" s="105" t="s">
        <v>137</v>
      </c>
      <c r="E6" s="106">
        <v>655</v>
      </c>
    </row>
    <row r="7" spans="1:5">
      <c r="A7">
        <v>3</v>
      </c>
      <c r="B7" s="104" t="s">
        <v>138</v>
      </c>
      <c r="C7" s="131">
        <v>3663</v>
      </c>
      <c r="D7" s="105" t="s">
        <v>140</v>
      </c>
      <c r="E7" s="106">
        <v>710</v>
      </c>
    </row>
    <row r="8" spans="1:5">
      <c r="A8">
        <v>4</v>
      </c>
      <c r="B8" s="104" t="s">
        <v>141</v>
      </c>
      <c r="C8" s="131" t="s">
        <v>142</v>
      </c>
      <c r="D8" s="105" t="s">
        <v>143</v>
      </c>
      <c r="E8" s="107">
        <v>665</v>
      </c>
    </row>
    <row r="9" spans="1:5" ht="14.25" thickBot="1">
      <c r="A9">
        <v>5</v>
      </c>
      <c r="B9" s="108" t="s">
        <v>144</v>
      </c>
      <c r="C9" s="132" t="s">
        <v>145</v>
      </c>
      <c r="D9" s="109" t="s">
        <v>146</v>
      </c>
      <c r="E9" s="110">
        <v>677</v>
      </c>
    </row>
    <row r="10" spans="1:5" ht="14.25" thickTop="1">
      <c r="A10">
        <v>6</v>
      </c>
      <c r="B10" s="111" t="s">
        <v>156</v>
      </c>
      <c r="C10" s="133" t="s">
        <v>157</v>
      </c>
      <c r="D10" s="112" t="s">
        <v>158</v>
      </c>
      <c r="E10" s="113">
        <v>730</v>
      </c>
    </row>
    <row r="11" spans="1:5" ht="14.25" thickBot="1">
      <c r="A11">
        <v>7</v>
      </c>
      <c r="B11" s="108" t="s">
        <v>154</v>
      </c>
      <c r="C11" s="132"/>
      <c r="D11" s="109" t="s">
        <v>155</v>
      </c>
      <c r="E11" s="110">
        <v>710</v>
      </c>
    </row>
    <row r="12" spans="1:5" ht="14.25" thickTop="1">
      <c r="A12">
        <v>8</v>
      </c>
      <c r="B12" s="104" t="s">
        <v>170</v>
      </c>
      <c r="C12" s="131" t="s">
        <v>171</v>
      </c>
      <c r="D12" s="105" t="s">
        <v>169</v>
      </c>
      <c r="E12" s="106">
        <v>770</v>
      </c>
    </row>
    <row r="13" spans="1:5">
      <c r="A13">
        <v>9</v>
      </c>
      <c r="B13" s="104" t="s">
        <v>174</v>
      </c>
      <c r="C13" s="131" t="s">
        <v>175</v>
      </c>
      <c r="D13" s="105" t="s">
        <v>176</v>
      </c>
      <c r="E13" s="106">
        <v>785</v>
      </c>
    </row>
    <row r="14" spans="1:5">
      <c r="A14">
        <v>10</v>
      </c>
      <c r="B14" s="111" t="s">
        <v>172</v>
      </c>
      <c r="C14" s="140" t="s">
        <v>173</v>
      </c>
      <c r="D14" s="112" t="s">
        <v>166</v>
      </c>
      <c r="E14" s="113">
        <v>781</v>
      </c>
    </row>
    <row r="15" spans="1:5">
      <c r="A15">
        <v>11</v>
      </c>
      <c r="B15" s="111" t="s">
        <v>165</v>
      </c>
      <c r="C15" s="133"/>
      <c r="D15" s="112" t="s">
        <v>166</v>
      </c>
      <c r="E15" s="113">
        <v>781</v>
      </c>
    </row>
    <row r="16" spans="1:5">
      <c r="A16">
        <v>12</v>
      </c>
      <c r="B16" s="114" t="s">
        <v>184</v>
      </c>
      <c r="C16" s="136"/>
      <c r="D16" s="115" t="s">
        <v>181</v>
      </c>
      <c r="E16" s="106">
        <v>740</v>
      </c>
    </row>
    <row r="17" spans="1:5">
      <c r="A17">
        <v>13</v>
      </c>
      <c r="B17" s="104" t="s">
        <v>185</v>
      </c>
      <c r="C17" s="131">
        <v>2672</v>
      </c>
      <c r="D17" s="105" t="s">
        <v>186</v>
      </c>
      <c r="E17" s="106">
        <v>720</v>
      </c>
    </row>
    <row r="18" spans="1:5">
      <c r="A18">
        <v>14</v>
      </c>
      <c r="B18" s="104" t="s">
        <v>159</v>
      </c>
      <c r="C18" s="131">
        <v>4504</v>
      </c>
      <c r="D18" s="105" t="s">
        <v>161</v>
      </c>
      <c r="E18" s="106">
        <v>740</v>
      </c>
    </row>
    <row r="19" spans="1:5">
      <c r="A19">
        <v>15</v>
      </c>
      <c r="B19" s="104" t="s">
        <v>167</v>
      </c>
      <c r="C19" s="131" t="s">
        <v>168</v>
      </c>
      <c r="D19" s="105" t="s">
        <v>169</v>
      </c>
      <c r="E19" s="106">
        <v>770</v>
      </c>
    </row>
    <row r="20" spans="1:5" ht="14.25" thickBot="1">
      <c r="A20">
        <v>16</v>
      </c>
      <c r="B20" s="108" t="s">
        <v>149</v>
      </c>
      <c r="C20" s="132">
        <v>3040</v>
      </c>
      <c r="D20" s="109" t="s">
        <v>150</v>
      </c>
      <c r="E20" s="110">
        <v>685</v>
      </c>
    </row>
    <row r="21" spans="1:5" ht="14.25" thickTop="1">
      <c r="A21">
        <v>17</v>
      </c>
      <c r="B21" s="116" t="s">
        <v>151</v>
      </c>
      <c r="C21" s="138" t="s">
        <v>152</v>
      </c>
      <c r="D21" s="117" t="s">
        <v>153</v>
      </c>
      <c r="E21" s="146">
        <v>695</v>
      </c>
    </row>
    <row r="22" spans="1:5">
      <c r="A22">
        <v>18</v>
      </c>
      <c r="B22" s="104" t="s">
        <v>147</v>
      </c>
      <c r="C22" s="134" t="s">
        <v>148</v>
      </c>
      <c r="D22" s="105" t="s">
        <v>146</v>
      </c>
      <c r="E22" s="106">
        <v>677</v>
      </c>
    </row>
    <row r="23" spans="1:5">
      <c r="A23">
        <v>19</v>
      </c>
      <c r="B23" s="104" t="s">
        <v>177</v>
      </c>
      <c r="C23" s="135"/>
      <c r="D23" s="105" t="s">
        <v>178</v>
      </c>
      <c r="E23" s="106">
        <v>800</v>
      </c>
    </row>
    <row r="24" spans="1:5" ht="14.25" thickBot="1">
      <c r="A24">
        <v>20</v>
      </c>
      <c r="B24" s="108" t="s">
        <v>179</v>
      </c>
      <c r="C24" s="137"/>
      <c r="D24" s="109" t="s">
        <v>169</v>
      </c>
      <c r="E24" s="110">
        <v>855</v>
      </c>
    </row>
    <row r="25" spans="1:5" ht="14.25" thickTop="1">
      <c r="A25">
        <v>21</v>
      </c>
      <c r="B25" s="308" t="s">
        <v>278</v>
      </c>
      <c r="C25" s="133"/>
      <c r="D25" s="112" t="s">
        <v>242</v>
      </c>
      <c r="E25" s="113">
        <v>660</v>
      </c>
    </row>
    <row r="26" spans="1:5">
      <c r="A26">
        <v>22</v>
      </c>
      <c r="B26" s="104"/>
      <c r="C26" s="139"/>
      <c r="D26" s="105"/>
      <c r="E26" s="106"/>
    </row>
    <row r="27" spans="1:5">
      <c r="A27">
        <v>23</v>
      </c>
      <c r="B27" s="111"/>
      <c r="C27" s="140"/>
      <c r="D27" s="112"/>
      <c r="E27" s="113"/>
    </row>
    <row r="28" spans="1:5" ht="14.25" thickBot="1">
      <c r="A28">
        <v>24</v>
      </c>
      <c r="B28" s="108"/>
      <c r="C28" s="141"/>
      <c r="D28" s="109"/>
      <c r="E28" s="110"/>
    </row>
    <row r="29" spans="1:5" ht="14.25" thickTop="1">
      <c r="A29">
        <v>25</v>
      </c>
      <c r="B29" s="111"/>
      <c r="C29" s="142"/>
      <c r="D29" s="118"/>
      <c r="E29" s="119"/>
    </row>
    <row r="30" spans="1:5">
      <c r="A30">
        <v>26</v>
      </c>
      <c r="B30" s="104"/>
      <c r="C30" s="139"/>
      <c r="D30" s="105"/>
      <c r="E30" s="106"/>
    </row>
    <row r="31" spans="1:5">
      <c r="A31">
        <v>27</v>
      </c>
      <c r="B31" s="104"/>
      <c r="C31" s="143"/>
      <c r="D31" s="120"/>
      <c r="E31" s="121"/>
    </row>
    <row r="32" spans="1:5">
      <c r="A32">
        <v>28</v>
      </c>
      <c r="B32" s="122"/>
      <c r="C32" s="144"/>
      <c r="D32" s="120"/>
      <c r="E32" s="121"/>
    </row>
    <row r="33" spans="1:5" ht="14.25" thickBot="1">
      <c r="A33">
        <v>29</v>
      </c>
      <c r="B33" s="123"/>
      <c r="C33" s="145"/>
      <c r="D33" s="124"/>
      <c r="E33" s="125"/>
    </row>
    <row r="34" spans="1:5">
      <c r="A34">
        <v>30</v>
      </c>
    </row>
    <row r="36" spans="1:5">
      <c r="B36" t="s">
        <v>243</v>
      </c>
    </row>
    <row r="37" spans="1:5">
      <c r="C37" s="309" t="s">
        <v>244</v>
      </c>
    </row>
    <row r="39" spans="1:5">
      <c r="B39" t="s">
        <v>187</v>
      </c>
    </row>
    <row r="40" spans="1:5">
      <c r="C40" t="s">
        <v>188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D27" sqref="D27"/>
    </sheetView>
  </sheetViews>
  <sheetFormatPr defaultRowHeight="13.5"/>
  <cols>
    <col min="1" max="1" width="5.25" style="95" customWidth="1"/>
    <col min="2" max="2" width="18.25" style="95" customWidth="1"/>
    <col min="3" max="3" width="18.625" style="85" customWidth="1"/>
    <col min="4" max="4" width="12.5" customWidth="1"/>
    <col min="5" max="5" width="13.75" style="87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11">
        <v>45748</v>
      </c>
      <c r="C1" s="297" t="s">
        <v>189</v>
      </c>
      <c r="D1" s="77"/>
    </row>
    <row r="2" spans="1:9" ht="17.25">
      <c r="A2" s="126"/>
      <c r="B2" s="126"/>
      <c r="C2" s="305"/>
      <c r="D2" s="305"/>
    </row>
    <row r="3" spans="1:9" ht="18" thickBot="1">
      <c r="A3" s="126"/>
      <c r="B3" s="126"/>
      <c r="C3" s="305"/>
      <c r="D3" s="305"/>
    </row>
    <row r="4" spans="1:9" ht="14.25" customHeight="1" thickBot="1">
      <c r="C4" s="306"/>
      <c r="D4" s="346" t="s">
        <v>190</v>
      </c>
      <c r="I4" s="152"/>
    </row>
    <row r="5" spans="1:9" ht="14.25" thickBot="1">
      <c r="A5" s="88" t="s">
        <v>191</v>
      </c>
      <c r="B5" s="89" t="s">
        <v>5</v>
      </c>
      <c r="C5" s="153" t="s">
        <v>47</v>
      </c>
      <c r="D5" s="347"/>
      <c r="E5" s="301" t="s">
        <v>192</v>
      </c>
      <c r="F5" s="154"/>
      <c r="G5" s="155" t="s">
        <v>193</v>
      </c>
    </row>
    <row r="6" spans="1:9">
      <c r="A6" s="90">
        <v>1</v>
      </c>
      <c r="B6" s="93" t="s">
        <v>129</v>
      </c>
      <c r="C6" s="270" t="s">
        <v>228</v>
      </c>
      <c r="D6" s="312">
        <v>32905</v>
      </c>
      <c r="E6" s="302">
        <f t="shared" ref="E6:E46" si="0">DATEDIF(D6,$B$1,"Y")</f>
        <v>35</v>
      </c>
      <c r="F6" s="298">
        <f>(E6-1)/5</f>
        <v>6.8</v>
      </c>
      <c r="G6" s="315">
        <f>INT(F6)</f>
        <v>6</v>
      </c>
    </row>
    <row r="7" spans="1:9">
      <c r="A7" s="91">
        <v>2</v>
      </c>
      <c r="B7" s="92" t="s">
        <v>65</v>
      </c>
      <c r="C7" s="22" t="s">
        <v>67</v>
      </c>
      <c r="D7" s="312">
        <v>31168</v>
      </c>
      <c r="E7" s="302">
        <f t="shared" si="0"/>
        <v>39</v>
      </c>
      <c r="F7" s="1">
        <f t="shared" ref="F7:F46" si="1">(E7-1)/5</f>
        <v>7.6</v>
      </c>
      <c r="G7" s="315">
        <f t="shared" ref="G7:G46" si="2">INT(F7)</f>
        <v>7</v>
      </c>
    </row>
    <row r="8" spans="1:9">
      <c r="A8" s="91">
        <v>3</v>
      </c>
      <c r="B8" s="92" t="s">
        <v>68</v>
      </c>
      <c r="C8" s="22" t="s">
        <v>70</v>
      </c>
      <c r="D8" s="312" t="s">
        <v>194</v>
      </c>
      <c r="E8" s="302">
        <f t="shared" si="0"/>
        <v>28</v>
      </c>
      <c r="F8" s="1">
        <f t="shared" si="1"/>
        <v>5.4</v>
      </c>
      <c r="G8" s="315">
        <f t="shared" si="2"/>
        <v>5</v>
      </c>
    </row>
    <row r="9" spans="1:9">
      <c r="A9" s="91">
        <v>4</v>
      </c>
      <c r="B9" s="92" t="s">
        <v>195</v>
      </c>
      <c r="C9" s="22" t="s">
        <v>73</v>
      </c>
      <c r="D9" s="312" t="s">
        <v>196</v>
      </c>
      <c r="E9" s="302">
        <f t="shared" si="0"/>
        <v>41</v>
      </c>
      <c r="F9" s="1">
        <f t="shared" si="1"/>
        <v>8</v>
      </c>
      <c r="G9" s="315">
        <f t="shared" si="2"/>
        <v>8</v>
      </c>
    </row>
    <row r="10" spans="1:9">
      <c r="A10" s="91">
        <v>5</v>
      </c>
      <c r="B10" s="92" t="s">
        <v>197</v>
      </c>
      <c r="C10" s="22" t="s">
        <v>76</v>
      </c>
      <c r="D10" s="312">
        <v>30127</v>
      </c>
      <c r="E10" s="302">
        <f t="shared" si="0"/>
        <v>42</v>
      </c>
      <c r="F10" s="1">
        <f t="shared" si="1"/>
        <v>8.1999999999999993</v>
      </c>
      <c r="G10" s="315">
        <f t="shared" si="2"/>
        <v>8</v>
      </c>
    </row>
    <row r="11" spans="1:9">
      <c r="A11" s="91">
        <v>6</v>
      </c>
      <c r="B11" s="92" t="s">
        <v>225</v>
      </c>
      <c r="C11" s="22" t="s">
        <v>125</v>
      </c>
      <c r="D11" s="312" t="s">
        <v>198</v>
      </c>
      <c r="E11" s="302" t="e">
        <f t="shared" si="0"/>
        <v>#VALUE!</v>
      </c>
      <c r="F11" s="1" t="e">
        <f t="shared" si="1"/>
        <v>#VALUE!</v>
      </c>
      <c r="G11" s="315" t="e">
        <f t="shared" si="2"/>
        <v>#VALUE!</v>
      </c>
    </row>
    <row r="12" spans="1:9">
      <c r="A12" s="91">
        <v>7</v>
      </c>
      <c r="B12" s="129" t="s">
        <v>252</v>
      </c>
      <c r="C12" s="22"/>
      <c r="D12" s="312" t="s">
        <v>198</v>
      </c>
      <c r="E12" s="302" t="e">
        <f t="shared" si="0"/>
        <v>#VALUE!</v>
      </c>
      <c r="F12" s="1" t="e">
        <f t="shared" si="1"/>
        <v>#VALUE!</v>
      </c>
      <c r="G12" s="315" t="e">
        <f t="shared" si="2"/>
        <v>#VALUE!</v>
      </c>
    </row>
    <row r="13" spans="1:9">
      <c r="A13" s="91">
        <v>8</v>
      </c>
      <c r="B13" s="92"/>
      <c r="C13" s="22"/>
      <c r="D13" s="312"/>
      <c r="E13" s="302">
        <f t="shared" si="0"/>
        <v>125</v>
      </c>
      <c r="F13" s="1">
        <f t="shared" si="1"/>
        <v>24.8</v>
      </c>
      <c r="G13" s="315">
        <f t="shared" si="2"/>
        <v>24</v>
      </c>
    </row>
    <row r="14" spans="1:9">
      <c r="A14" s="91">
        <v>9</v>
      </c>
      <c r="B14" s="129" t="s">
        <v>199</v>
      </c>
      <c r="C14" s="30" t="s">
        <v>200</v>
      </c>
      <c r="D14" s="313">
        <v>34425</v>
      </c>
      <c r="E14" s="302">
        <f t="shared" si="0"/>
        <v>31</v>
      </c>
      <c r="F14" s="1">
        <f t="shared" si="1"/>
        <v>6</v>
      </c>
      <c r="G14" s="315">
        <f t="shared" si="2"/>
        <v>6</v>
      </c>
    </row>
    <row r="15" spans="1:9" ht="14.25" customHeight="1">
      <c r="A15" s="91">
        <v>10</v>
      </c>
      <c r="B15" s="92" t="s">
        <v>201</v>
      </c>
      <c r="C15" s="22" t="s">
        <v>82</v>
      </c>
      <c r="D15" s="312" t="s">
        <v>202</v>
      </c>
      <c r="E15" s="302">
        <f t="shared" si="0"/>
        <v>39</v>
      </c>
      <c r="F15" s="1">
        <f t="shared" si="1"/>
        <v>7.6</v>
      </c>
      <c r="G15" s="315">
        <f t="shared" si="2"/>
        <v>7</v>
      </c>
    </row>
    <row r="16" spans="1:9">
      <c r="A16" s="91">
        <v>11</v>
      </c>
      <c r="B16" s="92" t="s">
        <v>203</v>
      </c>
      <c r="C16" s="22" t="s">
        <v>204</v>
      </c>
      <c r="D16" s="312">
        <v>33147</v>
      </c>
      <c r="E16" s="302">
        <f t="shared" si="0"/>
        <v>34</v>
      </c>
      <c r="F16" s="1">
        <f t="shared" si="1"/>
        <v>6.6</v>
      </c>
      <c r="G16" s="315">
        <f t="shared" si="2"/>
        <v>6</v>
      </c>
    </row>
    <row r="17" spans="1:12">
      <c r="A17" s="91">
        <v>12</v>
      </c>
      <c r="B17" s="92" t="s">
        <v>226</v>
      </c>
      <c r="C17" s="22" t="s">
        <v>227</v>
      </c>
      <c r="D17" s="312">
        <v>29007</v>
      </c>
      <c r="E17" s="302">
        <f t="shared" si="0"/>
        <v>45</v>
      </c>
      <c r="F17" s="1">
        <f t="shared" si="1"/>
        <v>8.8000000000000007</v>
      </c>
      <c r="G17" s="315">
        <f t="shared" si="2"/>
        <v>8</v>
      </c>
    </row>
    <row r="18" spans="1:12">
      <c r="A18" s="91">
        <v>13</v>
      </c>
      <c r="B18" s="92" t="s">
        <v>205</v>
      </c>
      <c r="C18" s="22" t="s">
        <v>88</v>
      </c>
      <c r="D18" s="312" t="s">
        <v>206</v>
      </c>
      <c r="E18" s="302">
        <f t="shared" si="0"/>
        <v>33</v>
      </c>
      <c r="F18" s="1">
        <f t="shared" si="1"/>
        <v>6.4</v>
      </c>
      <c r="G18" s="315">
        <f t="shared" si="2"/>
        <v>6</v>
      </c>
    </row>
    <row r="19" spans="1:12">
      <c r="A19" s="91">
        <v>14</v>
      </c>
      <c r="B19" s="92"/>
      <c r="C19" s="32"/>
      <c r="D19" s="312" t="s">
        <v>257</v>
      </c>
      <c r="E19" s="302" t="e">
        <f t="shared" si="0"/>
        <v>#VALUE!</v>
      </c>
      <c r="F19" s="1" t="e">
        <f t="shared" si="1"/>
        <v>#VALUE!</v>
      </c>
      <c r="G19" s="315" t="e">
        <f t="shared" si="2"/>
        <v>#VALUE!</v>
      </c>
      <c r="L19" s="34"/>
    </row>
    <row r="20" spans="1:12">
      <c r="A20" s="91">
        <v>15</v>
      </c>
      <c r="B20" s="92"/>
      <c r="C20" s="22"/>
      <c r="D20" s="312" t="s">
        <v>257</v>
      </c>
      <c r="E20" s="302" t="e">
        <f t="shared" si="0"/>
        <v>#VALUE!</v>
      </c>
      <c r="F20" s="1" t="e">
        <f t="shared" si="1"/>
        <v>#VALUE!</v>
      </c>
      <c r="G20" s="315" t="e">
        <f t="shared" si="2"/>
        <v>#VALUE!</v>
      </c>
    </row>
    <row r="21" spans="1:12">
      <c r="A21" s="91">
        <v>16</v>
      </c>
      <c r="B21" s="92" t="s">
        <v>207</v>
      </c>
      <c r="C21" s="22" t="s">
        <v>260</v>
      </c>
      <c r="D21" s="312">
        <v>41456</v>
      </c>
      <c r="E21" s="302">
        <f t="shared" si="0"/>
        <v>11</v>
      </c>
      <c r="F21" s="1">
        <f t="shared" si="1"/>
        <v>2</v>
      </c>
      <c r="G21" s="315">
        <f t="shared" si="2"/>
        <v>2</v>
      </c>
    </row>
    <row r="22" spans="1:12">
      <c r="A22" s="91">
        <v>17</v>
      </c>
      <c r="B22" s="92" t="s">
        <v>208</v>
      </c>
      <c r="C22" s="22" t="s">
        <v>93</v>
      </c>
      <c r="D22" s="312" t="s">
        <v>209</v>
      </c>
      <c r="E22" s="302">
        <f t="shared" si="0"/>
        <v>32</v>
      </c>
      <c r="F22" s="1">
        <f t="shared" si="1"/>
        <v>6.2</v>
      </c>
      <c r="G22" s="315">
        <f t="shared" si="2"/>
        <v>6</v>
      </c>
    </row>
    <row r="23" spans="1:12">
      <c r="A23" s="91">
        <v>18</v>
      </c>
      <c r="B23" s="92" t="s">
        <v>210</v>
      </c>
      <c r="C23" s="22" t="s">
        <v>88</v>
      </c>
      <c r="D23" s="312" t="s">
        <v>211</v>
      </c>
      <c r="E23" s="302">
        <f t="shared" si="0"/>
        <v>34</v>
      </c>
      <c r="F23" s="1">
        <f t="shared" si="1"/>
        <v>6.6</v>
      </c>
      <c r="G23" s="315">
        <f t="shared" si="2"/>
        <v>6</v>
      </c>
    </row>
    <row r="24" spans="1:12">
      <c r="A24" s="91">
        <v>19</v>
      </c>
      <c r="B24" s="92" t="s">
        <v>212</v>
      </c>
      <c r="C24" s="22" t="s">
        <v>98</v>
      </c>
      <c r="D24" s="312">
        <v>36312</v>
      </c>
      <c r="E24" s="302">
        <f t="shared" si="0"/>
        <v>25</v>
      </c>
      <c r="F24" s="1">
        <f t="shared" si="1"/>
        <v>4.8</v>
      </c>
      <c r="G24" s="315">
        <f t="shared" si="2"/>
        <v>4</v>
      </c>
    </row>
    <row r="25" spans="1:12">
      <c r="A25" s="91">
        <v>20</v>
      </c>
      <c r="B25" s="93" t="s">
        <v>128</v>
      </c>
      <c r="C25" s="22"/>
      <c r="D25" s="312" t="s">
        <v>198</v>
      </c>
      <c r="E25" s="302" t="e">
        <f t="shared" si="0"/>
        <v>#VALUE!</v>
      </c>
      <c r="F25" s="1" t="e">
        <f t="shared" si="1"/>
        <v>#VALUE!</v>
      </c>
      <c r="G25" s="315" t="e">
        <f t="shared" si="2"/>
        <v>#VALUE!</v>
      </c>
    </row>
    <row r="26" spans="1:12">
      <c r="A26" s="91">
        <v>21</v>
      </c>
      <c r="B26" s="92" t="s">
        <v>248</v>
      </c>
      <c r="C26" s="22" t="s">
        <v>261</v>
      </c>
      <c r="D26" s="312">
        <v>39083</v>
      </c>
      <c r="E26" s="302">
        <f t="shared" si="0"/>
        <v>18</v>
      </c>
      <c r="F26" s="1">
        <f t="shared" si="1"/>
        <v>3.4</v>
      </c>
      <c r="G26" s="315">
        <f t="shared" si="2"/>
        <v>3</v>
      </c>
    </row>
    <row r="27" spans="1:12">
      <c r="A27" s="91">
        <v>22</v>
      </c>
      <c r="B27" s="92" t="s">
        <v>213</v>
      </c>
      <c r="C27" s="22" t="s">
        <v>100</v>
      </c>
      <c r="D27" s="312">
        <v>34516</v>
      </c>
      <c r="E27" s="302">
        <f t="shared" si="0"/>
        <v>30</v>
      </c>
      <c r="F27" s="1">
        <f t="shared" si="1"/>
        <v>5.8</v>
      </c>
      <c r="G27" s="315">
        <f t="shared" si="2"/>
        <v>5</v>
      </c>
    </row>
    <row r="28" spans="1:12">
      <c r="A28" s="91">
        <v>23</v>
      </c>
      <c r="B28" s="93" t="s">
        <v>101</v>
      </c>
      <c r="C28" s="22" t="s">
        <v>214</v>
      </c>
      <c r="D28" s="312">
        <v>32964</v>
      </c>
      <c r="E28" s="302">
        <f t="shared" si="0"/>
        <v>35</v>
      </c>
      <c r="F28" s="1">
        <f t="shared" si="1"/>
        <v>6.8</v>
      </c>
      <c r="G28" s="315">
        <f t="shared" si="2"/>
        <v>6</v>
      </c>
    </row>
    <row r="29" spans="1:12">
      <c r="A29" s="91">
        <v>24</v>
      </c>
      <c r="B29" s="92" t="s">
        <v>215</v>
      </c>
      <c r="C29" s="22" t="s">
        <v>216</v>
      </c>
      <c r="D29" s="312">
        <v>30195</v>
      </c>
      <c r="E29" s="302">
        <f t="shared" si="0"/>
        <v>42</v>
      </c>
      <c r="F29" s="1">
        <f t="shared" si="1"/>
        <v>8.1999999999999993</v>
      </c>
      <c r="G29" s="315">
        <f t="shared" si="2"/>
        <v>8</v>
      </c>
    </row>
    <row r="30" spans="1:12">
      <c r="A30" s="91">
        <v>25</v>
      </c>
      <c r="B30" s="92" t="s">
        <v>217</v>
      </c>
      <c r="C30" s="22" t="s">
        <v>107</v>
      </c>
      <c r="D30" s="312" t="s">
        <v>198</v>
      </c>
      <c r="E30" s="302" t="e">
        <f t="shared" si="0"/>
        <v>#VALUE!</v>
      </c>
      <c r="F30" s="1" t="e">
        <f t="shared" si="1"/>
        <v>#VALUE!</v>
      </c>
      <c r="G30" s="315" t="e">
        <f t="shared" si="2"/>
        <v>#VALUE!</v>
      </c>
    </row>
    <row r="31" spans="1:12">
      <c r="A31" s="91">
        <v>27</v>
      </c>
      <c r="B31" s="92" t="s">
        <v>108</v>
      </c>
      <c r="C31" s="22" t="s">
        <v>110</v>
      </c>
      <c r="D31" s="312">
        <v>27851</v>
      </c>
      <c r="E31" s="302">
        <f t="shared" si="0"/>
        <v>49</v>
      </c>
      <c r="F31" s="1">
        <f t="shared" si="1"/>
        <v>9.6</v>
      </c>
      <c r="G31" s="315">
        <f t="shared" si="2"/>
        <v>9</v>
      </c>
    </row>
    <row r="32" spans="1:12">
      <c r="A32" s="91">
        <v>26</v>
      </c>
      <c r="B32" s="92" t="s">
        <v>111</v>
      </c>
      <c r="C32" s="22" t="s">
        <v>218</v>
      </c>
      <c r="D32" s="312">
        <v>27364</v>
      </c>
      <c r="E32" s="302">
        <f t="shared" si="0"/>
        <v>50</v>
      </c>
      <c r="F32" s="1">
        <f t="shared" si="1"/>
        <v>9.8000000000000007</v>
      </c>
      <c r="G32" s="315">
        <f t="shared" si="2"/>
        <v>9</v>
      </c>
    </row>
    <row r="33" spans="1:7">
      <c r="A33" s="91">
        <v>28</v>
      </c>
      <c r="B33" s="92" t="s">
        <v>219</v>
      </c>
      <c r="C33" s="22" t="s">
        <v>114</v>
      </c>
      <c r="D33" s="312">
        <v>32721</v>
      </c>
      <c r="E33" s="302">
        <f t="shared" si="0"/>
        <v>35</v>
      </c>
      <c r="F33" s="1">
        <f t="shared" si="1"/>
        <v>6.8</v>
      </c>
      <c r="G33" s="315">
        <f t="shared" si="2"/>
        <v>6</v>
      </c>
    </row>
    <row r="34" spans="1:7">
      <c r="A34" s="91">
        <v>29</v>
      </c>
      <c r="B34" s="92" t="s">
        <v>220</v>
      </c>
      <c r="C34" s="22" t="s">
        <v>221</v>
      </c>
      <c r="D34" s="312">
        <v>39083</v>
      </c>
      <c r="E34" s="302">
        <f t="shared" si="0"/>
        <v>18</v>
      </c>
      <c r="F34" s="1">
        <f t="shared" si="1"/>
        <v>3.4</v>
      </c>
      <c r="G34" s="315">
        <f t="shared" si="2"/>
        <v>3</v>
      </c>
    </row>
    <row r="35" spans="1:7">
      <c r="A35" s="91">
        <v>30</v>
      </c>
      <c r="B35" s="92" t="s">
        <v>222</v>
      </c>
      <c r="C35" s="22" t="s">
        <v>120</v>
      </c>
      <c r="D35" s="312" t="s">
        <v>223</v>
      </c>
      <c r="E35" s="302">
        <f t="shared" si="0"/>
        <v>34</v>
      </c>
      <c r="F35" s="1">
        <f t="shared" si="1"/>
        <v>6.6</v>
      </c>
      <c r="G35" s="315">
        <f t="shared" si="2"/>
        <v>6</v>
      </c>
    </row>
    <row r="36" spans="1:7">
      <c r="A36" s="91">
        <v>31</v>
      </c>
      <c r="B36" s="299" t="s">
        <v>130</v>
      </c>
      <c r="C36" s="270" t="s">
        <v>229</v>
      </c>
      <c r="D36" s="312">
        <v>33451</v>
      </c>
      <c r="E36" s="302">
        <f t="shared" si="0"/>
        <v>33</v>
      </c>
      <c r="F36" s="1">
        <f t="shared" si="1"/>
        <v>6.4</v>
      </c>
      <c r="G36" s="315">
        <f t="shared" si="2"/>
        <v>6</v>
      </c>
    </row>
    <row r="37" spans="1:7">
      <c r="A37" s="91">
        <v>32</v>
      </c>
      <c r="B37" s="92" t="s">
        <v>249</v>
      </c>
      <c r="C37" s="22"/>
      <c r="D37" s="312" t="s">
        <v>198</v>
      </c>
      <c r="E37" s="302" t="e">
        <f t="shared" si="0"/>
        <v>#VALUE!</v>
      </c>
      <c r="F37" s="1" t="e">
        <f t="shared" si="1"/>
        <v>#VALUE!</v>
      </c>
      <c r="G37" s="315" t="e">
        <f t="shared" si="2"/>
        <v>#VALUE!</v>
      </c>
    </row>
    <row r="38" spans="1:7">
      <c r="A38" s="91">
        <v>33</v>
      </c>
      <c r="B38" s="92" t="s">
        <v>121</v>
      </c>
      <c r="C38" s="22" t="s">
        <v>123</v>
      </c>
      <c r="D38" s="312" t="s">
        <v>224</v>
      </c>
      <c r="E38" s="302">
        <f t="shared" si="0"/>
        <v>38</v>
      </c>
      <c r="F38" s="1">
        <f t="shared" si="1"/>
        <v>7.4</v>
      </c>
      <c r="G38" s="315">
        <f t="shared" si="2"/>
        <v>7</v>
      </c>
    </row>
    <row r="39" spans="1:7">
      <c r="A39" s="91">
        <v>34</v>
      </c>
      <c r="B39" s="92" t="s">
        <v>250</v>
      </c>
      <c r="C39" s="22"/>
      <c r="D39" s="312" t="s">
        <v>198</v>
      </c>
      <c r="E39" s="302" t="e">
        <f t="shared" si="0"/>
        <v>#VALUE!</v>
      </c>
      <c r="F39" s="1" t="e">
        <f t="shared" si="1"/>
        <v>#VALUE!</v>
      </c>
      <c r="G39" s="315" t="e">
        <f t="shared" si="2"/>
        <v>#VALUE!</v>
      </c>
    </row>
    <row r="40" spans="1:7">
      <c r="A40" s="91">
        <v>35</v>
      </c>
      <c r="B40" s="92"/>
      <c r="C40" s="22"/>
      <c r="D40" s="312" t="s">
        <v>198</v>
      </c>
      <c r="E40" s="302" t="e">
        <f t="shared" si="0"/>
        <v>#VALUE!</v>
      </c>
      <c r="F40" s="1" t="e">
        <f t="shared" si="1"/>
        <v>#VALUE!</v>
      </c>
      <c r="G40" s="315" t="e">
        <f t="shared" si="2"/>
        <v>#VALUE!</v>
      </c>
    </row>
    <row r="41" spans="1:7" ht="15" customHeight="1">
      <c r="A41" s="91">
        <v>36</v>
      </c>
      <c r="B41" s="93" t="s">
        <v>251</v>
      </c>
      <c r="C41" s="22"/>
      <c r="D41" s="312" t="s">
        <v>198</v>
      </c>
      <c r="E41" s="302" t="e">
        <f t="shared" si="0"/>
        <v>#VALUE!</v>
      </c>
      <c r="F41" s="1" t="e">
        <f t="shared" si="1"/>
        <v>#VALUE!</v>
      </c>
      <c r="G41" s="315" t="e">
        <f t="shared" si="2"/>
        <v>#VALUE!</v>
      </c>
    </row>
    <row r="42" spans="1:7">
      <c r="A42" s="91">
        <v>37</v>
      </c>
      <c r="B42" s="92"/>
      <c r="C42" s="22"/>
      <c r="D42" s="312" t="s">
        <v>198</v>
      </c>
      <c r="E42" s="302" t="e">
        <f t="shared" si="0"/>
        <v>#VALUE!</v>
      </c>
      <c r="F42" s="1" t="e">
        <f t="shared" si="1"/>
        <v>#VALUE!</v>
      </c>
      <c r="G42" s="315" t="e">
        <f t="shared" si="2"/>
        <v>#VALUE!</v>
      </c>
    </row>
    <row r="43" spans="1:7">
      <c r="A43" s="91">
        <v>38</v>
      </c>
      <c r="B43" s="93"/>
      <c r="C43" s="270"/>
      <c r="D43" s="312" t="s">
        <v>198</v>
      </c>
      <c r="E43" s="302" t="e">
        <f t="shared" si="0"/>
        <v>#VALUE!</v>
      </c>
      <c r="F43" s="1" t="e">
        <f t="shared" si="1"/>
        <v>#VALUE!</v>
      </c>
      <c r="G43" s="315" t="e">
        <f t="shared" si="2"/>
        <v>#VALUE!</v>
      </c>
    </row>
    <row r="44" spans="1:7">
      <c r="A44" s="91">
        <v>39</v>
      </c>
      <c r="B44" s="93"/>
      <c r="C44" s="270"/>
      <c r="D44" s="312" t="s">
        <v>198</v>
      </c>
      <c r="E44" s="302" t="e">
        <f t="shared" si="0"/>
        <v>#VALUE!</v>
      </c>
      <c r="F44" s="1" t="e">
        <f t="shared" si="1"/>
        <v>#VALUE!</v>
      </c>
      <c r="G44" s="315" t="e">
        <f t="shared" si="2"/>
        <v>#VALUE!</v>
      </c>
    </row>
    <row r="45" spans="1:7" ht="13.7" customHeight="1">
      <c r="A45" s="91">
        <v>40</v>
      </c>
      <c r="B45" s="299"/>
      <c r="C45" s="270"/>
      <c r="D45" s="312" t="s">
        <v>198</v>
      </c>
      <c r="E45" s="302" t="e">
        <f t="shared" si="0"/>
        <v>#VALUE!</v>
      </c>
      <c r="F45" s="1" t="e">
        <f t="shared" si="1"/>
        <v>#VALUE!</v>
      </c>
      <c r="G45" s="315" t="e">
        <f t="shared" si="2"/>
        <v>#VALUE!</v>
      </c>
    </row>
    <row r="46" spans="1:7" ht="14.25" thickBot="1">
      <c r="A46" s="300">
        <v>41</v>
      </c>
      <c r="B46" s="94"/>
      <c r="C46" s="39"/>
      <c r="D46" s="314" t="s">
        <v>198</v>
      </c>
      <c r="E46" s="302" t="e">
        <f t="shared" si="0"/>
        <v>#VALUE!</v>
      </c>
      <c r="F46" s="1" t="e">
        <f t="shared" si="1"/>
        <v>#VALUE!</v>
      </c>
      <c r="G46" s="315" t="e">
        <f t="shared" si="2"/>
        <v>#VALUE!</v>
      </c>
    </row>
    <row r="48" spans="1:7">
      <c r="C48" s="97" t="s">
        <v>230</v>
      </c>
      <c r="D48" s="97"/>
      <c r="E48" s="97"/>
    </row>
    <row r="49" spans="2:8">
      <c r="C49" s="84" t="s">
        <v>231</v>
      </c>
      <c r="D49" s="84"/>
      <c r="E49" s="84"/>
    </row>
    <row r="52" spans="2:8">
      <c r="B52" s="84" t="s">
        <v>232</v>
      </c>
      <c r="C52" s="84"/>
      <c r="D52" s="84"/>
      <c r="E52" s="84"/>
      <c r="F52" s="84"/>
      <c r="G52" s="84"/>
      <c r="H52" s="84"/>
    </row>
    <row r="53" spans="2:8">
      <c r="B53" s="95" t="s">
        <v>233</v>
      </c>
      <c r="C53" s="306"/>
      <c r="F53">
        <v>1</v>
      </c>
    </row>
    <row r="54" spans="2:8">
      <c r="B54" s="95" t="s">
        <v>234</v>
      </c>
      <c r="C54" s="306"/>
      <c r="D54" s="306"/>
      <c r="F54">
        <v>2</v>
      </c>
    </row>
    <row r="55" spans="2:8">
      <c r="B55" s="95" t="s">
        <v>235</v>
      </c>
      <c r="C55" s="306"/>
      <c r="D55" s="306"/>
      <c r="F55">
        <v>3</v>
      </c>
    </row>
    <row r="56" spans="2:8">
      <c r="B56" s="95" t="s">
        <v>236</v>
      </c>
      <c r="C56" s="306"/>
      <c r="D56" s="95"/>
      <c r="F56">
        <v>4</v>
      </c>
    </row>
    <row r="57" spans="2:8">
      <c r="B57" s="95" t="s">
        <v>237</v>
      </c>
      <c r="C57" s="306"/>
      <c r="D57" s="95"/>
      <c r="F57">
        <v>5</v>
      </c>
    </row>
    <row r="58" spans="2:8">
      <c r="B58" s="95" t="s">
        <v>238</v>
      </c>
      <c r="C58" s="306"/>
      <c r="D58" s="95"/>
      <c r="F58">
        <v>6</v>
      </c>
    </row>
    <row r="59" spans="2:8">
      <c r="B59" s="95" t="s">
        <v>239</v>
      </c>
      <c r="C59" s="306"/>
      <c r="D59" s="95"/>
      <c r="F59">
        <v>7</v>
      </c>
    </row>
    <row r="60" spans="2:8">
      <c r="B60" s="95" t="s">
        <v>240</v>
      </c>
      <c r="C60" s="306"/>
      <c r="F60">
        <v>8</v>
      </c>
    </row>
    <row r="61" spans="2:8">
      <c r="C61" s="306"/>
      <c r="F61">
        <v>9</v>
      </c>
    </row>
    <row r="62" spans="2:8">
      <c r="C62" s="306"/>
      <c r="F62">
        <v>10</v>
      </c>
    </row>
    <row r="63" spans="2:8">
      <c r="C63" s="306"/>
      <c r="D63" s="98"/>
      <c r="F63">
        <v>11</v>
      </c>
    </row>
    <row r="64" spans="2:8">
      <c r="C64" s="306"/>
      <c r="D64" s="306" t="s">
        <v>241</v>
      </c>
      <c r="F64">
        <v>12</v>
      </c>
    </row>
    <row r="65" spans="2:6">
      <c r="B65" s="98">
        <v>25660</v>
      </c>
      <c r="C65" s="99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98">
        <v>26025</v>
      </c>
      <c r="C66" s="99">
        <f t="shared" si="3"/>
        <v>26025</v>
      </c>
      <c r="D66" t="e">
        <f t="shared" si="4"/>
        <v>#NUM!</v>
      </c>
      <c r="F66">
        <v>14</v>
      </c>
    </row>
    <row r="67" spans="2:6">
      <c r="B67" s="98">
        <v>26391</v>
      </c>
      <c r="C67" s="99">
        <f t="shared" si="3"/>
        <v>26391</v>
      </c>
      <c r="D67" t="e">
        <f t="shared" si="4"/>
        <v>#NUM!</v>
      </c>
      <c r="F67">
        <v>15</v>
      </c>
    </row>
    <row r="68" spans="2:6">
      <c r="B68" s="98">
        <v>26756</v>
      </c>
      <c r="C68" s="99">
        <f t="shared" si="3"/>
        <v>26756</v>
      </c>
      <c r="D68" t="e">
        <f t="shared" si="4"/>
        <v>#NUM!</v>
      </c>
      <c r="F68">
        <v>16</v>
      </c>
    </row>
    <row r="69" spans="2:6">
      <c r="B69" s="98">
        <v>27121</v>
      </c>
      <c r="C69" s="99">
        <f t="shared" si="3"/>
        <v>27121</v>
      </c>
      <c r="D69" t="e">
        <f t="shared" si="4"/>
        <v>#NUM!</v>
      </c>
      <c r="F69">
        <v>17</v>
      </c>
    </row>
    <row r="70" spans="2:6">
      <c r="B70" s="98">
        <v>27486</v>
      </c>
      <c r="C70" s="99">
        <f t="shared" si="3"/>
        <v>27486</v>
      </c>
      <c r="D70" t="e">
        <f t="shared" si="4"/>
        <v>#NUM!</v>
      </c>
      <c r="F70">
        <v>18</v>
      </c>
    </row>
    <row r="71" spans="2:6">
      <c r="B71" s="98">
        <v>27852</v>
      </c>
      <c r="C71" s="99">
        <f t="shared" si="3"/>
        <v>27852</v>
      </c>
      <c r="D71" t="e">
        <f t="shared" si="4"/>
        <v>#NUM!</v>
      </c>
      <c r="F71">
        <v>19</v>
      </c>
    </row>
    <row r="72" spans="2:6">
      <c r="B72" s="98">
        <v>28217</v>
      </c>
      <c r="C72" s="99">
        <f t="shared" si="3"/>
        <v>28217</v>
      </c>
      <c r="D72" t="e">
        <f t="shared" si="4"/>
        <v>#NUM!</v>
      </c>
      <c r="F72">
        <v>20</v>
      </c>
    </row>
    <row r="73" spans="2:6">
      <c r="B73" s="98">
        <v>28582</v>
      </c>
      <c r="C73" s="99">
        <f t="shared" si="3"/>
        <v>28582</v>
      </c>
      <c r="D73" t="e">
        <f t="shared" si="4"/>
        <v>#NUM!</v>
      </c>
      <c r="F73">
        <v>21</v>
      </c>
    </row>
    <row r="74" spans="2:6">
      <c r="B74" s="98">
        <v>28947</v>
      </c>
      <c r="C74" s="99">
        <f t="shared" si="3"/>
        <v>28947</v>
      </c>
      <c r="D74" t="e">
        <f t="shared" si="4"/>
        <v>#NUM!</v>
      </c>
      <c r="F74">
        <v>22</v>
      </c>
    </row>
    <row r="75" spans="2:6">
      <c r="B75" s="98">
        <v>29313</v>
      </c>
      <c r="C75" s="99">
        <f t="shared" si="3"/>
        <v>29313</v>
      </c>
      <c r="D75" t="e">
        <f t="shared" si="4"/>
        <v>#NUM!</v>
      </c>
      <c r="F75">
        <v>23</v>
      </c>
    </row>
    <row r="76" spans="2:6">
      <c r="B76" s="98">
        <v>29678</v>
      </c>
      <c r="C76" s="99">
        <f t="shared" si="3"/>
        <v>29678</v>
      </c>
      <c r="D76" t="e">
        <f t="shared" si="4"/>
        <v>#NUM!</v>
      </c>
      <c r="F76">
        <v>24</v>
      </c>
    </row>
    <row r="77" spans="2:6">
      <c r="B77" s="98">
        <v>30043</v>
      </c>
      <c r="C77" s="99">
        <f t="shared" si="3"/>
        <v>30043</v>
      </c>
      <c r="D77" t="e">
        <f t="shared" si="4"/>
        <v>#NUM!</v>
      </c>
      <c r="F77">
        <v>25</v>
      </c>
    </row>
    <row r="78" spans="2:6">
      <c r="B78" s="98">
        <v>30408</v>
      </c>
      <c r="C78" s="99">
        <f t="shared" si="3"/>
        <v>30408</v>
      </c>
      <c r="D78" t="e">
        <f t="shared" si="4"/>
        <v>#NUM!</v>
      </c>
      <c r="F78">
        <v>26</v>
      </c>
    </row>
    <row r="79" spans="2:6">
      <c r="B79" s="98">
        <v>30774</v>
      </c>
      <c r="C79" s="99">
        <f t="shared" si="3"/>
        <v>30774</v>
      </c>
      <c r="D79" t="e">
        <f t="shared" si="4"/>
        <v>#NUM!</v>
      </c>
      <c r="F79">
        <v>27</v>
      </c>
    </row>
    <row r="80" spans="2:6">
      <c r="B80" s="98">
        <v>31139</v>
      </c>
      <c r="C80" s="99">
        <f t="shared" si="3"/>
        <v>31139</v>
      </c>
      <c r="D80" t="e">
        <f t="shared" si="4"/>
        <v>#NUM!</v>
      </c>
      <c r="F80">
        <v>28</v>
      </c>
    </row>
    <row r="81" spans="2:6">
      <c r="B81" s="98">
        <v>31504</v>
      </c>
      <c r="C81" s="99">
        <f t="shared" si="3"/>
        <v>31504</v>
      </c>
      <c r="D81" t="e">
        <f t="shared" si="4"/>
        <v>#NUM!</v>
      </c>
      <c r="F81">
        <v>29</v>
      </c>
    </row>
    <row r="82" spans="2:6">
      <c r="B82" s="98">
        <v>31869</v>
      </c>
      <c r="C82" s="99">
        <f t="shared" si="3"/>
        <v>31869</v>
      </c>
      <c r="D82" t="e">
        <f t="shared" si="4"/>
        <v>#NUM!</v>
      </c>
      <c r="F82">
        <v>30</v>
      </c>
    </row>
    <row r="83" spans="2:6">
      <c r="B83" s="98">
        <v>32235</v>
      </c>
      <c r="C83" s="99">
        <f t="shared" si="3"/>
        <v>32235</v>
      </c>
      <c r="D83" t="e">
        <f t="shared" si="4"/>
        <v>#NUM!</v>
      </c>
      <c r="F83">
        <v>31</v>
      </c>
    </row>
    <row r="84" spans="2:6">
      <c r="B84" s="98">
        <v>32600</v>
      </c>
      <c r="C84" s="99">
        <f t="shared" si="3"/>
        <v>32600</v>
      </c>
      <c r="D84" t="e">
        <f t="shared" si="4"/>
        <v>#NUM!</v>
      </c>
      <c r="F84">
        <v>32</v>
      </c>
    </row>
    <row r="85" spans="2:6">
      <c r="B85" s="98">
        <v>32965</v>
      </c>
      <c r="C85" s="99">
        <f t="shared" si="3"/>
        <v>32965</v>
      </c>
      <c r="D85" t="e">
        <f t="shared" si="4"/>
        <v>#NUM!</v>
      </c>
      <c r="F85">
        <v>33</v>
      </c>
    </row>
    <row r="86" spans="2:6">
      <c r="B86" s="98">
        <v>33330</v>
      </c>
      <c r="C86" s="99">
        <f t="shared" si="3"/>
        <v>33330</v>
      </c>
      <c r="D86" t="e">
        <f t="shared" si="4"/>
        <v>#NUM!</v>
      </c>
      <c r="F86">
        <v>34</v>
      </c>
    </row>
    <row r="87" spans="2:6">
      <c r="B87" s="98">
        <v>33696</v>
      </c>
      <c r="C87" s="99">
        <f t="shared" si="3"/>
        <v>33696</v>
      </c>
      <c r="D87" t="e">
        <f t="shared" si="4"/>
        <v>#NUM!</v>
      </c>
      <c r="F87">
        <v>35</v>
      </c>
    </row>
    <row r="88" spans="2:6">
      <c r="B88" s="98">
        <v>34061</v>
      </c>
      <c r="C88" s="99">
        <f t="shared" si="3"/>
        <v>34061</v>
      </c>
      <c r="D88" t="e">
        <f t="shared" si="4"/>
        <v>#NUM!</v>
      </c>
      <c r="F88">
        <v>36</v>
      </c>
    </row>
    <row r="89" spans="2:6">
      <c r="B89" s="98">
        <v>34426</v>
      </c>
      <c r="C89" s="99">
        <f t="shared" si="3"/>
        <v>34426</v>
      </c>
      <c r="D89" t="e">
        <f t="shared" si="4"/>
        <v>#NUM!</v>
      </c>
      <c r="F89">
        <v>37</v>
      </c>
    </row>
    <row r="90" spans="2:6">
      <c r="B90" s="98">
        <v>34791</v>
      </c>
      <c r="C90" s="99">
        <f t="shared" si="3"/>
        <v>34791</v>
      </c>
      <c r="D90" t="e">
        <f t="shared" si="4"/>
        <v>#NUM!</v>
      </c>
      <c r="F90">
        <v>38</v>
      </c>
    </row>
    <row r="91" spans="2:6">
      <c r="B91" s="98">
        <v>35157</v>
      </c>
      <c r="C91" s="99">
        <f t="shared" si="3"/>
        <v>35157</v>
      </c>
      <c r="D91" t="e">
        <f t="shared" si="4"/>
        <v>#NUM!</v>
      </c>
      <c r="F91">
        <v>39</v>
      </c>
    </row>
    <row r="92" spans="2:6">
      <c r="B92" s="98">
        <v>35522</v>
      </c>
      <c r="C92" s="99">
        <f t="shared" si="3"/>
        <v>35522</v>
      </c>
      <c r="D92" t="e">
        <f t="shared" si="4"/>
        <v>#NUM!</v>
      </c>
      <c r="F92">
        <v>40</v>
      </c>
    </row>
    <row r="93" spans="2:6">
      <c r="B93" s="98">
        <v>35887</v>
      </c>
      <c r="C93" s="99">
        <f t="shared" si="3"/>
        <v>35887</v>
      </c>
      <c r="D93" t="e">
        <f t="shared" si="4"/>
        <v>#NUM!</v>
      </c>
    </row>
    <row r="94" spans="2:6">
      <c r="B94" s="98">
        <v>36252</v>
      </c>
      <c r="C94" s="99">
        <f t="shared" si="3"/>
        <v>36252</v>
      </c>
      <c r="D94" t="e">
        <f t="shared" si="4"/>
        <v>#NUM!</v>
      </c>
    </row>
    <row r="95" spans="2:6">
      <c r="B95" s="98">
        <v>36618</v>
      </c>
      <c r="C95" s="99">
        <f t="shared" si="3"/>
        <v>36618</v>
      </c>
      <c r="D95" t="e">
        <f t="shared" si="4"/>
        <v>#NUM!</v>
      </c>
    </row>
    <row r="96" spans="2:6">
      <c r="B96" s="98">
        <v>36983</v>
      </c>
      <c r="C96" s="99">
        <f t="shared" si="3"/>
        <v>36983</v>
      </c>
      <c r="D96" t="e">
        <f t="shared" si="4"/>
        <v>#NUM!</v>
      </c>
    </row>
    <row r="97" spans="2:4">
      <c r="B97" s="98">
        <v>37348</v>
      </c>
      <c r="C97" s="99">
        <f t="shared" si="3"/>
        <v>37348</v>
      </c>
      <c r="D97" t="e">
        <f t="shared" si="4"/>
        <v>#NUM!</v>
      </c>
    </row>
    <row r="98" spans="2:4">
      <c r="B98" s="98">
        <v>37713</v>
      </c>
      <c r="C98" s="99">
        <f t="shared" si="3"/>
        <v>37713</v>
      </c>
      <c r="D98" t="e">
        <f t="shared" si="4"/>
        <v>#NUM!</v>
      </c>
    </row>
    <row r="99" spans="2:4">
      <c r="B99" s="98">
        <v>38079</v>
      </c>
      <c r="C99" s="99">
        <f t="shared" si="3"/>
        <v>38079</v>
      </c>
      <c r="D99" t="e">
        <f t="shared" si="4"/>
        <v>#NUM!</v>
      </c>
    </row>
    <row r="100" spans="2:4">
      <c r="B100" s="98">
        <v>38444</v>
      </c>
      <c r="C100" s="99">
        <f t="shared" si="3"/>
        <v>38444</v>
      </c>
      <c r="D100" t="e">
        <f t="shared" si="4"/>
        <v>#NUM!</v>
      </c>
    </row>
    <row r="101" spans="2:4">
      <c r="B101" s="98">
        <v>38809</v>
      </c>
      <c r="C101" s="99">
        <f t="shared" si="3"/>
        <v>38809</v>
      </c>
      <c r="D101" t="e">
        <f t="shared" si="4"/>
        <v>#NUM!</v>
      </c>
    </row>
    <row r="102" spans="2:4">
      <c r="B102" s="98">
        <v>39174</v>
      </c>
      <c r="C102" s="99">
        <f t="shared" si="3"/>
        <v>39174</v>
      </c>
      <c r="D102" t="e">
        <f t="shared" si="4"/>
        <v>#NUM!</v>
      </c>
    </row>
    <row r="103" spans="2:4">
      <c r="B103" s="98">
        <v>39540</v>
      </c>
      <c r="C103" s="99">
        <f t="shared" si="3"/>
        <v>39540</v>
      </c>
      <c r="D103" t="e">
        <f t="shared" si="4"/>
        <v>#NUM!</v>
      </c>
    </row>
    <row r="104" spans="2:4">
      <c r="B104" s="98">
        <v>39905</v>
      </c>
      <c r="C104" s="99">
        <f t="shared" si="3"/>
        <v>39905</v>
      </c>
      <c r="D104" t="e">
        <f t="shared" si="4"/>
        <v>#NUM!</v>
      </c>
    </row>
    <row r="105" spans="2:4">
      <c r="B105" s="98">
        <v>40270</v>
      </c>
      <c r="C105" s="99">
        <f t="shared" si="3"/>
        <v>40270</v>
      </c>
      <c r="D105" t="e">
        <f t="shared" si="4"/>
        <v>#NUM!</v>
      </c>
    </row>
    <row r="106" spans="2:4">
      <c r="B106" s="98">
        <v>40635</v>
      </c>
      <c r="C106" s="99">
        <f t="shared" si="3"/>
        <v>40635</v>
      </c>
      <c r="D106" t="e">
        <f t="shared" si="4"/>
        <v>#NUM!</v>
      </c>
    </row>
    <row r="107" spans="2:4">
      <c r="B107" s="98">
        <v>41001</v>
      </c>
      <c r="C107" s="99">
        <f t="shared" si="3"/>
        <v>41001</v>
      </c>
      <c r="D107" t="e">
        <f t="shared" si="4"/>
        <v>#NUM!</v>
      </c>
    </row>
    <row r="108" spans="2:4">
      <c r="B108" s="98">
        <v>41366</v>
      </c>
      <c r="C108" s="99">
        <f t="shared" si="3"/>
        <v>41366</v>
      </c>
      <c r="D108" t="e">
        <f t="shared" si="4"/>
        <v>#NUM!</v>
      </c>
    </row>
    <row r="109" spans="2:4">
      <c r="B109" s="98">
        <v>41731</v>
      </c>
      <c r="C109" s="99">
        <f t="shared" si="3"/>
        <v>41731</v>
      </c>
      <c r="D109" t="e">
        <f t="shared" si="4"/>
        <v>#NUM!</v>
      </c>
    </row>
    <row r="110" spans="2:4">
      <c r="B110" s="98">
        <v>42096</v>
      </c>
      <c r="C110" s="99">
        <f t="shared" si="3"/>
        <v>42096</v>
      </c>
      <c r="D110" t="e">
        <f t="shared" si="4"/>
        <v>#NUM!</v>
      </c>
    </row>
    <row r="111" spans="2:4">
      <c r="B111" s="98">
        <v>42462</v>
      </c>
      <c r="C111" s="99">
        <f t="shared" si="3"/>
        <v>42462</v>
      </c>
      <c r="D111" t="e">
        <f t="shared" si="4"/>
        <v>#NUM!</v>
      </c>
    </row>
    <row r="112" spans="2:4">
      <c r="B112" s="98">
        <v>42827</v>
      </c>
      <c r="C112" s="99">
        <f t="shared" si="3"/>
        <v>42827</v>
      </c>
      <c r="D112" t="e">
        <f t="shared" si="4"/>
        <v>#NUM!</v>
      </c>
    </row>
    <row r="113" spans="2:4">
      <c r="B113" s="98">
        <v>43192</v>
      </c>
      <c r="C113" s="99">
        <f t="shared" si="3"/>
        <v>43192</v>
      </c>
      <c r="D113" t="e">
        <f t="shared" si="4"/>
        <v>#NUM!</v>
      </c>
    </row>
    <row r="114" spans="2:4">
      <c r="B114" s="98">
        <v>43557</v>
      </c>
      <c r="C114" s="99">
        <f t="shared" si="3"/>
        <v>43557</v>
      </c>
      <c r="D114" t="e">
        <f t="shared" si="4"/>
        <v>#NUM!</v>
      </c>
    </row>
    <row r="115" spans="2:4">
      <c r="B115" s="98">
        <v>43923</v>
      </c>
      <c r="C115" s="99">
        <f t="shared" si="3"/>
        <v>43923</v>
      </c>
      <c r="D115" t="e">
        <f t="shared" si="4"/>
        <v>#NUM!</v>
      </c>
    </row>
    <row r="116" spans="2:4">
      <c r="B116" s="98">
        <v>44288</v>
      </c>
      <c r="C116" s="99">
        <f t="shared" si="3"/>
        <v>44288</v>
      </c>
      <c r="D116" t="e">
        <f t="shared" si="4"/>
        <v>#NUM!</v>
      </c>
    </row>
    <row r="117" spans="2:4">
      <c r="B117" s="98">
        <v>44653</v>
      </c>
      <c r="C117" s="99">
        <f t="shared" si="3"/>
        <v>44653</v>
      </c>
      <c r="D117" t="e">
        <f t="shared" si="4"/>
        <v>#NUM!</v>
      </c>
    </row>
    <row r="118" spans="2:4">
      <c r="B118" s="98">
        <v>45018</v>
      </c>
      <c r="C118" s="99">
        <f t="shared" si="3"/>
        <v>45018</v>
      </c>
      <c r="D118" t="e">
        <f t="shared" si="4"/>
        <v>#NUM!</v>
      </c>
    </row>
    <row r="119" spans="2:4">
      <c r="B119" s="98">
        <v>45384</v>
      </c>
      <c r="C119" s="99">
        <f t="shared" si="3"/>
        <v>45384</v>
      </c>
      <c r="D119" t="e">
        <f t="shared" si="4"/>
        <v>#NUM!</v>
      </c>
    </row>
    <row r="120" spans="2:4">
      <c r="B120" s="98">
        <v>45749</v>
      </c>
      <c r="C120" s="99">
        <f t="shared" si="3"/>
        <v>45749</v>
      </c>
      <c r="D120" t="e">
        <f t="shared" si="4"/>
        <v>#NUM!</v>
      </c>
    </row>
    <row r="121" spans="2:4">
      <c r="B121" s="98">
        <v>46114</v>
      </c>
      <c r="C121" s="99">
        <f t="shared" si="3"/>
        <v>46114</v>
      </c>
      <c r="D121" t="e">
        <f t="shared" si="4"/>
        <v>#NUM!</v>
      </c>
    </row>
    <row r="122" spans="2:4">
      <c r="B122" s="98">
        <v>46479</v>
      </c>
      <c r="C122" s="99">
        <f t="shared" si="3"/>
        <v>46479</v>
      </c>
      <c r="D122" t="e">
        <f t="shared" si="4"/>
        <v>#NUM!</v>
      </c>
    </row>
    <row r="123" spans="2:4">
      <c r="B123" s="98">
        <v>46845</v>
      </c>
      <c r="C123" s="99">
        <f t="shared" si="3"/>
        <v>46845</v>
      </c>
      <c r="D123" t="e">
        <f t="shared" si="4"/>
        <v>#NUM!</v>
      </c>
    </row>
    <row r="124" spans="2:4">
      <c r="B124" s="98">
        <v>47210</v>
      </c>
      <c r="C124" s="99">
        <f t="shared" si="3"/>
        <v>47210</v>
      </c>
      <c r="D124" t="e">
        <f t="shared" si="4"/>
        <v>#NUM!</v>
      </c>
    </row>
    <row r="125" spans="2:4">
      <c r="B125" s="98">
        <v>47575</v>
      </c>
      <c r="C125" s="99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2025-06-15T05:48:53Z</dcterms:modified>
  <cp:category/>
  <cp:contentStatus/>
</cp:coreProperties>
</file>