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25800" yWindow="0" windowWidth="25800" windowHeight="210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8" l="1"/>
  <c r="R6" i="8"/>
  <c r="H61" i="1" l="1"/>
  <c r="C125" i="12" l="1"/>
  <c r="D125" i="12" s="1"/>
  <c r="C124" i="12"/>
  <c r="D124" i="12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/>
  <c r="C113" i="12"/>
  <c r="D113" i="12" s="1"/>
  <c r="C112" i="12"/>
  <c r="D112" i="12" s="1"/>
  <c r="C111" i="12"/>
  <c r="D111" i="12"/>
  <c r="C110" i="12"/>
  <c r="D110" i="12" s="1"/>
  <c r="C109" i="12"/>
  <c r="D109" i="12" s="1"/>
  <c r="C108" i="12"/>
  <c r="D108" i="12" s="1"/>
  <c r="C107" i="12"/>
  <c r="D107" i="12"/>
  <c r="C106" i="12"/>
  <c r="D106" i="12" s="1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 s="1"/>
  <c r="C95" i="12"/>
  <c r="D95" i="12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 s="1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 s="1"/>
  <c r="L61" i="1" s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/>
  <c r="K55" i="1"/>
  <c r="H55" i="1"/>
  <c r="K54" i="1"/>
  <c r="H54" i="1"/>
  <c r="L54" i="1" s="1"/>
  <c r="K53" i="1"/>
  <c r="H53" i="1"/>
  <c r="L53" i="1" s="1"/>
  <c r="K52" i="1"/>
  <c r="H52" i="1"/>
  <c r="K51" i="1"/>
  <c r="H51" i="1"/>
  <c r="K50" i="1"/>
  <c r="H50" i="1"/>
  <c r="K49" i="1"/>
  <c r="H49" i="1"/>
  <c r="K48" i="1"/>
  <c r="L48" i="1" s="1"/>
  <c r="H48" i="1"/>
  <c r="K47" i="1"/>
  <c r="H47" i="1"/>
  <c r="K46" i="1"/>
  <c r="H46" i="1"/>
  <c r="K45" i="1"/>
  <c r="H45" i="1"/>
  <c r="K44" i="1"/>
  <c r="L44" i="1" s="1"/>
  <c r="H44" i="1"/>
  <c r="K43" i="1"/>
  <c r="H43" i="1"/>
  <c r="K42" i="1"/>
  <c r="L42" i="1" s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 s="1"/>
  <c r="L29" i="1" s="1"/>
  <c r="H29" i="1"/>
  <c r="J28" i="1"/>
  <c r="K28" i="1" s="1"/>
  <c r="L28" i="1" s="1"/>
  <c r="H28" i="1"/>
  <c r="J27" i="1"/>
  <c r="K27" i="1" s="1"/>
  <c r="L27" i="1" s="1"/>
  <c r="H27" i="1"/>
  <c r="J26" i="1"/>
  <c r="K26" i="1" s="1"/>
  <c r="H26" i="1"/>
  <c r="J25" i="1"/>
  <c r="K25" i="1" s="1"/>
  <c r="H25" i="1"/>
  <c r="J24" i="1"/>
  <c r="K24" i="1" s="1"/>
  <c r="H24" i="1"/>
  <c r="L24" i="1" s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L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 s="1"/>
  <c r="L11" i="1" s="1"/>
  <c r="H11" i="1"/>
  <c r="J10" i="1"/>
  <c r="K10" i="1" s="1"/>
  <c r="L10" i="1" s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J6" i="5" s="1"/>
  <c r="K6" i="5" s="1"/>
  <c r="E7" i="5"/>
  <c r="F7" i="5"/>
  <c r="G7" i="5"/>
  <c r="H7" i="5" s="1"/>
  <c r="I7" i="5"/>
  <c r="J7" i="5" s="1"/>
  <c r="K7" i="5" s="1"/>
  <c r="E14" i="5"/>
  <c r="F14" i="5"/>
  <c r="G14" i="5"/>
  <c r="H14" i="5" s="1"/>
  <c r="I14" i="5"/>
  <c r="J14" i="5" s="1"/>
  <c r="K14" i="5" s="1"/>
  <c r="E17" i="5"/>
  <c r="F17" i="5"/>
  <c r="G17" i="5"/>
  <c r="H17" i="5" s="1"/>
  <c r="I17" i="5"/>
  <c r="J17" i="5" s="1"/>
  <c r="K17" i="5" s="1"/>
  <c r="L17" i="5" s="1"/>
  <c r="M17" i="5" s="1"/>
  <c r="E11" i="5"/>
  <c r="F11" i="5"/>
  <c r="G11" i="5"/>
  <c r="H11" i="5" s="1"/>
  <c r="I11" i="5"/>
  <c r="J11" i="5" s="1"/>
  <c r="K11" i="5" s="1"/>
  <c r="E13" i="5"/>
  <c r="F13" i="5"/>
  <c r="G13" i="5"/>
  <c r="H13" i="5" s="1"/>
  <c r="I13" i="5"/>
  <c r="J13" i="5" s="1"/>
  <c r="K13" i="5" s="1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J9" i="5" s="1"/>
  <c r="K9" i="5" s="1"/>
  <c r="E10" i="5"/>
  <c r="F10" i="5"/>
  <c r="G10" i="5"/>
  <c r="H10" i="5" s="1"/>
  <c r="I10" i="5"/>
  <c r="J10" i="5" s="1"/>
  <c r="K10" i="5" s="1"/>
  <c r="E12" i="5"/>
  <c r="F12" i="5"/>
  <c r="G12" i="5"/>
  <c r="H12" i="5" s="1"/>
  <c r="I12" i="5"/>
  <c r="J12" i="5" s="1"/>
  <c r="K12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J18" i="5" s="1"/>
  <c r="K18" i="5" s="1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J31" i="5" s="1"/>
  <c r="K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J33" i="5" s="1"/>
  <c r="K33" i="5" s="1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J37" i="5" s="1"/>
  <c r="K37" i="5" s="1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J39" i="5" s="1"/>
  <c r="K39" i="5" s="1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J41" i="5" s="1"/>
  <c r="K41" i="5" s="1"/>
  <c r="L3" i="8"/>
  <c r="N3" i="8"/>
  <c r="E5" i="8"/>
  <c r="F5" i="8"/>
  <c r="N5" i="8"/>
  <c r="E8" i="8"/>
  <c r="F8" i="8"/>
  <c r="N8" i="8"/>
  <c r="E14" i="8"/>
  <c r="F14" i="8"/>
  <c r="N14" i="8"/>
  <c r="E9" i="8"/>
  <c r="F9" i="8"/>
  <c r="N9" i="8"/>
  <c r="E11" i="8"/>
  <c r="F11" i="8"/>
  <c r="N11" i="8"/>
  <c r="E10" i="8"/>
  <c r="F10" i="8"/>
  <c r="N10" i="8"/>
  <c r="E6" i="8"/>
  <c r="F6" i="8"/>
  <c r="N6" i="8"/>
  <c r="E7" i="8"/>
  <c r="F7" i="8"/>
  <c r="N7" i="8"/>
  <c r="E13" i="8"/>
  <c r="F13" i="8"/>
  <c r="N13" i="8"/>
  <c r="E12" i="8"/>
  <c r="F12" i="8"/>
  <c r="N12" i="8"/>
  <c r="E15" i="8"/>
  <c r="F15" i="8"/>
  <c r="N15" i="8"/>
  <c r="E16" i="8"/>
  <c r="F16" i="8"/>
  <c r="N16" i="8"/>
  <c r="E17" i="8"/>
  <c r="F17" i="8"/>
  <c r="N17" i="8"/>
  <c r="E18" i="8"/>
  <c r="F18" i="8"/>
  <c r="N18" i="8"/>
  <c r="O18" i="8" s="1"/>
  <c r="P18" i="8" s="1"/>
  <c r="E19" i="8"/>
  <c r="F19" i="8"/>
  <c r="N19" i="8"/>
  <c r="E20" i="8"/>
  <c r="F20" i="8"/>
  <c r="N20" i="8"/>
  <c r="E21" i="8"/>
  <c r="F21" i="8"/>
  <c r="N21" i="8"/>
  <c r="E22" i="8"/>
  <c r="F22" i="8"/>
  <c r="N22" i="8"/>
  <c r="O22" i="8" s="1"/>
  <c r="P22" i="8" s="1"/>
  <c r="E23" i="8"/>
  <c r="F23" i="8"/>
  <c r="N23" i="8"/>
  <c r="E24" i="8"/>
  <c r="F24" i="8"/>
  <c r="N24" i="8"/>
  <c r="E25" i="8"/>
  <c r="F25" i="8"/>
  <c r="N25" i="8"/>
  <c r="E26" i="8"/>
  <c r="F26" i="8"/>
  <c r="N26" i="8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E39" i="8"/>
  <c r="F39" i="8"/>
  <c r="N39" i="8"/>
  <c r="O39" i="8" s="1"/>
  <c r="P39" i="8" s="1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20" i="1"/>
  <c r="L30" i="1"/>
  <c r="L45" i="1"/>
  <c r="L47" i="1"/>
  <c r="M6" i="8"/>
  <c r="O16" i="8"/>
  <c r="P16" i="8" s="1"/>
  <c r="L13" i="5" l="1"/>
  <c r="L11" i="5"/>
  <c r="N11" i="5" s="1"/>
  <c r="O7" i="8"/>
  <c r="P7" i="8" s="1"/>
  <c r="L27" i="5"/>
  <c r="M27" i="5" s="1"/>
  <c r="O30" i="8"/>
  <c r="P30" i="8" s="1"/>
  <c r="O13" i="8"/>
  <c r="P13" i="8" s="1"/>
  <c r="O24" i="8"/>
  <c r="P24" i="8" s="1"/>
  <c r="O26" i="8"/>
  <c r="P26" i="8" s="1"/>
  <c r="O40" i="8"/>
  <c r="P40" i="8" s="1"/>
  <c r="O36" i="8"/>
  <c r="P36" i="8" s="1"/>
  <c r="O35" i="8"/>
  <c r="P35" i="8" s="1"/>
  <c r="O27" i="8"/>
  <c r="P27" i="8" s="1"/>
  <c r="O23" i="8"/>
  <c r="P23" i="8" s="1"/>
  <c r="O19" i="8"/>
  <c r="P19" i="8" s="1"/>
  <c r="O12" i="8"/>
  <c r="P12" i="8" s="1"/>
  <c r="O11" i="8"/>
  <c r="P11" i="8" s="1"/>
  <c r="O5" i="8"/>
  <c r="P5" i="8" s="1"/>
  <c r="L10" i="5"/>
  <c r="O9" i="8"/>
  <c r="P9" i="8" s="1"/>
  <c r="O10" i="8"/>
  <c r="P10" i="8" s="1"/>
  <c r="O20" i="8"/>
  <c r="P20" i="8" s="1"/>
  <c r="O37" i="8"/>
  <c r="P37" i="8" s="1"/>
  <c r="O31" i="8"/>
  <c r="P31" i="8" s="1"/>
  <c r="O15" i="8"/>
  <c r="P15" i="8" s="1"/>
  <c r="O8" i="8"/>
  <c r="P8" i="8" s="1"/>
  <c r="O41" i="8"/>
  <c r="P41" i="8" s="1"/>
  <c r="O38" i="8"/>
  <c r="P38" i="8" s="1"/>
  <c r="O33" i="8"/>
  <c r="P33" i="8" s="1"/>
  <c r="O32" i="8"/>
  <c r="P32" i="8" s="1"/>
  <c r="O29" i="8"/>
  <c r="P29" i="8" s="1"/>
  <c r="O25" i="8"/>
  <c r="P25" i="8" s="1"/>
  <c r="O21" i="8"/>
  <c r="P21" i="8" s="1"/>
  <c r="O17" i="8"/>
  <c r="P17" i="8" s="1"/>
  <c r="O6" i="8"/>
  <c r="P6" i="8" s="1"/>
  <c r="O14" i="8"/>
  <c r="P14" i="8" s="1"/>
  <c r="L34" i="5"/>
  <c r="M34" i="5" s="1"/>
  <c r="L33" i="5"/>
  <c r="M33" i="5" s="1"/>
  <c r="L22" i="5"/>
  <c r="N22" i="5" s="1"/>
  <c r="L36" i="5"/>
  <c r="M36" i="5" s="1"/>
  <c r="L14" i="5"/>
  <c r="L29" i="5"/>
  <c r="M29" i="5" s="1"/>
  <c r="L7" i="5"/>
  <c r="L21" i="1"/>
  <c r="L25" i="1"/>
  <c r="L51" i="1"/>
  <c r="L55" i="1"/>
  <c r="L23" i="5"/>
  <c r="M23" i="5" s="1"/>
  <c r="L22" i="1"/>
  <c r="L26" i="1"/>
  <c r="L50" i="1"/>
  <c r="L32" i="5"/>
  <c r="M32" i="5" s="1"/>
  <c r="L31" i="5"/>
  <c r="N31" i="5" s="1"/>
  <c r="N33" i="5"/>
  <c r="L12" i="5"/>
  <c r="L16" i="5"/>
  <c r="M16" i="5" s="1"/>
  <c r="L25" i="5"/>
  <c r="N25" i="5" s="1"/>
  <c r="L19" i="5"/>
  <c r="M19" i="5" s="1"/>
  <c r="L21" i="5"/>
  <c r="N21" i="5" s="1"/>
  <c r="L9" i="5"/>
  <c r="N9" i="5" s="1"/>
  <c r="L8" i="5"/>
  <c r="L20" i="5"/>
  <c r="N20" i="5" s="1"/>
  <c r="L18" i="5"/>
  <c r="N18" i="5" s="1"/>
  <c r="L40" i="5"/>
  <c r="N40" i="5" s="1"/>
  <c r="L24" i="5"/>
  <c r="N24" i="5" s="1"/>
  <c r="L37" i="5"/>
  <c r="M37" i="5" s="1"/>
  <c r="L28" i="5"/>
  <c r="N28" i="5" s="1"/>
  <c r="L15" i="5"/>
  <c r="N15" i="5" s="1"/>
  <c r="L26" i="5"/>
  <c r="N26" i="5" s="1"/>
  <c r="L23" i="1"/>
  <c r="L41" i="1"/>
  <c r="L49" i="1"/>
  <c r="L52" i="1"/>
  <c r="L59" i="1"/>
  <c r="L46" i="1"/>
  <c r="L6" i="5"/>
  <c r="N6" i="5" s="1"/>
  <c r="L35" i="5"/>
  <c r="N35" i="5" s="1"/>
  <c r="L38" i="5"/>
  <c r="N38" i="5" s="1"/>
  <c r="L5" i="1"/>
  <c r="L15" i="1"/>
  <c r="L43" i="1"/>
  <c r="L5" i="5"/>
  <c r="L30" i="5"/>
  <c r="L6" i="1"/>
  <c r="L34" i="1"/>
  <c r="L39" i="5"/>
  <c r="N39" i="5" s="1"/>
  <c r="L32" i="1"/>
  <c r="N13" i="5"/>
  <c r="N17" i="5"/>
  <c r="L17" i="1"/>
  <c r="L41" i="5"/>
  <c r="H41" i="8"/>
  <c r="M39" i="8"/>
  <c r="M8" i="8"/>
  <c r="H11" i="8"/>
  <c r="J12" i="8"/>
  <c r="G19" i="8"/>
  <c r="I21" i="8"/>
  <c r="M23" i="8"/>
  <c r="H28" i="8"/>
  <c r="J30" i="8"/>
  <c r="G35" i="8"/>
  <c r="I37" i="8"/>
  <c r="J6" i="8"/>
  <c r="M41" i="8"/>
  <c r="G6" i="8"/>
  <c r="H6" i="8"/>
  <c r="H7" i="8"/>
  <c r="J14" i="8"/>
  <c r="G15" i="8"/>
  <c r="I17" i="8"/>
  <c r="M19" i="8"/>
  <c r="H24" i="8"/>
  <c r="J26" i="8"/>
  <c r="G31" i="8"/>
  <c r="I33" i="8"/>
  <c r="M35" i="8"/>
  <c r="H40" i="8"/>
  <c r="I6" i="8"/>
  <c r="J5" i="8"/>
  <c r="G10" i="8"/>
  <c r="I13" i="8"/>
  <c r="M15" i="8"/>
  <c r="H20" i="8"/>
  <c r="J22" i="8"/>
  <c r="G27" i="8"/>
  <c r="I29" i="8"/>
  <c r="M31" i="8"/>
  <c r="H36" i="8"/>
  <c r="J38" i="8"/>
  <c r="G41" i="8"/>
  <c r="G8" i="8"/>
  <c r="I9" i="8"/>
  <c r="M10" i="8"/>
  <c r="H16" i="8"/>
  <c r="J18" i="8"/>
  <c r="G23" i="8"/>
  <c r="I25" i="8"/>
  <c r="M27" i="8"/>
  <c r="H32" i="8"/>
  <c r="J34" i="8"/>
  <c r="G39" i="8"/>
  <c r="H5" i="8"/>
  <c r="I8" i="8"/>
  <c r="J7" i="8"/>
  <c r="G9" i="8"/>
  <c r="M9" i="8"/>
  <c r="H14" i="8"/>
  <c r="I10" i="8"/>
  <c r="J11" i="8"/>
  <c r="G13" i="8"/>
  <c r="M13" i="8"/>
  <c r="H12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5" i="8"/>
  <c r="J8" i="8"/>
  <c r="G7" i="8"/>
  <c r="M7" i="8"/>
  <c r="H9" i="8"/>
  <c r="I14" i="8"/>
  <c r="J10" i="8"/>
  <c r="G11" i="8"/>
  <c r="M11" i="8"/>
  <c r="H13" i="8"/>
  <c r="I12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5" i="8"/>
  <c r="M5" i="8"/>
  <c r="H8" i="8"/>
  <c r="I7" i="8"/>
  <c r="J9" i="8"/>
  <c r="G14" i="8"/>
  <c r="M14" i="8"/>
  <c r="H10" i="8"/>
  <c r="I11" i="8"/>
  <c r="J13" i="8"/>
  <c r="G12" i="8"/>
  <c r="M12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31" i="5" l="1"/>
  <c r="M10" i="5"/>
  <c r="N12" i="5"/>
  <c r="M14" i="5"/>
  <c r="M11" i="5"/>
  <c r="N7" i="5"/>
  <c r="N10" i="5"/>
  <c r="M13" i="5"/>
  <c r="K5" i="8"/>
  <c r="L5" i="8" s="1"/>
  <c r="N27" i="5"/>
  <c r="N36" i="5"/>
  <c r="N16" i="5"/>
  <c r="N19" i="5"/>
  <c r="M22" i="5"/>
  <c r="N23" i="5"/>
  <c r="M25" i="5"/>
  <c r="M7" i="5"/>
  <c r="N32" i="5"/>
  <c r="M18" i="5"/>
  <c r="M21" i="5"/>
  <c r="N29" i="5"/>
  <c r="M6" i="5"/>
  <c r="N34" i="5"/>
  <c r="N14" i="5"/>
  <c r="M28" i="5"/>
  <c r="M40" i="5"/>
  <c r="M15" i="5"/>
  <c r="M12" i="5"/>
  <c r="M9" i="5"/>
  <c r="N37" i="5"/>
  <c r="M38" i="5"/>
  <c r="M39" i="5"/>
  <c r="N8" i="5"/>
  <c r="M8" i="5"/>
  <c r="M24" i="5"/>
  <c r="M20" i="5"/>
  <c r="M26" i="5"/>
  <c r="K38" i="8"/>
  <c r="L38" i="8" s="1"/>
  <c r="K22" i="8"/>
  <c r="L22" i="8" s="1"/>
  <c r="Q22" i="8" s="1"/>
  <c r="R22" i="8" s="1"/>
  <c r="K34" i="8"/>
  <c r="L34" i="8" s="1"/>
  <c r="Q34" i="8" s="1"/>
  <c r="Q5" i="8"/>
  <c r="M35" i="5"/>
  <c r="Q38" i="8"/>
  <c r="S38" i="8" s="1"/>
  <c r="N30" i="5"/>
  <c r="M30" i="5"/>
  <c r="K30" i="8"/>
  <c r="L30" i="8" s="1"/>
  <c r="Q30" i="8" s="1"/>
  <c r="R30" i="8" s="1"/>
  <c r="K18" i="8"/>
  <c r="L18" i="8" s="1"/>
  <c r="Q18" i="8" s="1"/>
  <c r="K12" i="8"/>
  <c r="L12" i="8" s="1"/>
  <c r="Q12" i="8" s="1"/>
  <c r="N41" i="5"/>
  <c r="M41" i="5"/>
  <c r="K26" i="8"/>
  <c r="L26" i="8" s="1"/>
  <c r="Q26" i="8" s="1"/>
  <c r="K14" i="8"/>
  <c r="L14" i="8" s="1"/>
  <c r="Q14" i="8" s="1"/>
  <c r="K40" i="8"/>
  <c r="L40" i="8" s="1"/>
  <c r="Q40" i="8" s="1"/>
  <c r="K24" i="8"/>
  <c r="L24" i="8" s="1"/>
  <c r="Q24" i="8" s="1"/>
  <c r="K7" i="8"/>
  <c r="L7" i="8" s="1"/>
  <c r="Q7" i="8" s="1"/>
  <c r="K37" i="8"/>
  <c r="L37" i="8" s="1"/>
  <c r="Q37" i="8" s="1"/>
  <c r="K21" i="8"/>
  <c r="L21" i="8" s="1"/>
  <c r="Q21" i="8" s="1"/>
  <c r="K23" i="8"/>
  <c r="L23" i="8" s="1"/>
  <c r="Q23" i="8" s="1"/>
  <c r="K10" i="8"/>
  <c r="L10" i="8" s="1"/>
  <c r="Q10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8" i="8"/>
  <c r="L8" i="8" s="1"/>
  <c r="Q8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1" i="8"/>
  <c r="L11" i="8" s="1"/>
  <c r="Q11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6" i="8"/>
  <c r="L6" i="8" s="1"/>
  <c r="Q6" i="8" s="1"/>
  <c r="K35" i="8"/>
  <c r="L35" i="8" s="1"/>
  <c r="Q35" i="8" s="1"/>
  <c r="R14" i="8" l="1"/>
  <c r="R12" i="8"/>
  <c r="R5" i="8"/>
  <c r="R38" i="8"/>
  <c r="S22" i="8"/>
  <c r="S5" i="8"/>
  <c r="S30" i="8"/>
  <c r="S12" i="8"/>
  <c r="S14" i="8"/>
  <c r="S28" i="8"/>
  <c r="R28" i="8"/>
  <c r="R15" i="8"/>
  <c r="S15" i="8"/>
  <c r="S41" i="8"/>
  <c r="R41" i="8"/>
  <c r="R20" i="8"/>
  <c r="S20" i="8"/>
  <c r="S23" i="8"/>
  <c r="R23" i="8"/>
  <c r="S27" i="8"/>
  <c r="R27" i="8"/>
  <c r="S11" i="8"/>
  <c r="R11" i="8"/>
  <c r="R13" i="8"/>
  <c r="S13" i="8"/>
  <c r="S18" i="8"/>
  <c r="R18" i="8"/>
  <c r="R8" i="8"/>
  <c r="S8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0" i="8"/>
  <c r="R10" i="8"/>
  <c r="R7" i="8"/>
  <c r="S7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<sst xmlns="http://schemas.openxmlformats.org/spreadsheetml/2006/main" count="519" uniqueCount="306">
  <si>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</si>
  <si>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</si>
  <si>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</si>
  <si>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</si>
  <si>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</si>
  <si>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</si>
  <si>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</si>
  <si>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</si>
  <si>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</si>
  <si>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</si>
  <si>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</si>
  <si>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</si>
  <si>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</si>
  <si>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</si>
  <si>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</si>
  <si>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</si>
  <si>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</si>
  <si>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</si>
  <si>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</si>
  <si>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</si>
  <si>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</si>
  <si>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</si>
  <si>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</si>
  <si>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</si>
  <si>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</si>
  <si>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</si>
  <si>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</si>
  <si>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</si>
  <si>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</si>
  <si>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</si>
  <si>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</si>
  <si>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</si>
  <si>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</si>
  <si>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</si>
  <si>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</si>
  <si>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</si>
  <si>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</si>
  <si>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</si>
  <si>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</si>
  <si>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</si>
  <si>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</si>
  <si>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</si>
  <si>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</si>
  <si>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</si>
  <si>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</si>
  <si>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</si>
  <si>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</si>
  <si>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</si>
  <si>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</si>
  <si>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</si>
  <si>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</si>
  <si>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</si>
  <si>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</si>
  <si>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</si>
  <si>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</si>
  <si>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</si>
  <si>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</si>
  <si>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</si>
  <si>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</si>
  <si>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</si>
  <si>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</si>
  <si>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</si>
  <si>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</si>
  <si>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</si>
  <si>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</si>
  <si>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</si>
  <si>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</si>
  <si>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</si>
  <si>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</si>
  <si>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</si>
  <si>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</si>
  <si>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</si>
  <si>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</si>
  <si>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</si>
  <si>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</si>
  <si>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</si>
  <si>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</si>
  <si>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</si>
  <si>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</si>
  <si>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</si>
  <si>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</si>
  <si>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</si>
  <si>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</si>
  <si>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</si>
  <si>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</si>
  <si>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</si>
  <si>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</si>
  <si>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</si>
  <si>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</si>
  <si>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</si>
  <si>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</si>
  <si>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</si>
  <si>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</si>
  <si>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</si>
  <si>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</si>
  <si>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</si>
  <si>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</si>
  <si>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</si>
  <si>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</si>
  <si>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</si>
  <si>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</si>
  <si>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</si>
  <si>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</si>
  <si>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</si>
  <si>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</si>
  <si>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210</t>
    <phoneticPr fontId="2"/>
  </si>
  <si>
    <t>fre-31</t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</si>
  <si>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</si>
  <si>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</si>
  <si>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</si>
  <si>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</si>
  <si>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</si>
  <si>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</si>
  <si>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</si>
  <si>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</si>
  <si>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</si>
  <si>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</si>
  <si>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</si>
  <si>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</si>
  <si>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</si>
  <si>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</si>
  <si>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</si>
  <si>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</si>
  <si>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</si>
  <si>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</si>
  <si>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</si>
  <si>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</si>
  <si>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</si>
  <si>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</si>
  <si>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</si>
  <si>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</si>
  <si>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</si>
  <si>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</si>
  <si>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</si>
  <si>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</si>
  <si>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</si>
  <si>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</si>
  <si>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</si>
  <si>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</si>
  <si>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</si>
  <si>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</si>
  <si>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</si>
  <si>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</si>
  <si>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</si>
  <si>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</si>
  <si>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</si>
  <si>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</si>
  <si>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</si>
  <si>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</si>
  <si>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</si>
  <si>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</si>
  <si>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</si>
  <si>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</si>
  <si>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</si>
  <si>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</si>
  <si>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</si>
  <si>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</si>
  <si>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</si>
  <si>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</si>
  <si>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</si>
  <si>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</si>
  <si>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</si>
  <si>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</si>
  <si>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</si>
  <si>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</si>
  <si>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</si>
  <si>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</si>
  <si>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</si>
  <si>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</si>
  <si>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</si>
  <si>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</si>
  <si>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</si>
  <si>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</si>
  <si>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</si>
  <si>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</si>
  <si>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</si>
  <si>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</si>
  <si>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</si>
  <si>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</si>
  <si>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</si>
  <si>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</si>
  <si>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</si>
  <si>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</si>
  <si>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</si>
  <si>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</si>
  <si>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</si>
  <si>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</si>
  <si>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</si>
  <si>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</si>
  <si>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</si>
  <si>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</si>
  <si>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</si>
  <si>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</si>
  <si>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</si>
  <si>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</si>
  <si>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</si>
  <si>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</si>
  <si>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</si>
  <si>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</si>
  <si>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</si>
  <si>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</si>
  <si>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</si>
  <si>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</si>
  <si>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</si>
  <si>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</si>
  <si>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</si>
  <si>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</si>
  <si>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</si>
  <si>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</si>
  <si>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</si>
  <si>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</si>
  <si>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</si>
  <si>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</si>
  <si>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</si>
  <si>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</si>
  <si>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</si>
  <si>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</si>
  <si>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</si>
  <si>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</si>
  <si>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</si>
  <si>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</si>
  <si>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</si>
  <si>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</si>
  <si>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</si>
  <si>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</si>
  <si>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</si>
  <si>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</si>
  <si>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</si>
  <si>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</si>
  <si>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</si>
  <si>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</si>
  <si>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</si>
  <si>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</si>
  <si>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</si>
  <si>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</si>
  <si>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</si>
  <si>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</si>
  <si>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</si>
  <si>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</si>
  <si>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</si>
  <si>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</si>
  <si>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</si>
  <si>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</si>
  <si>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</si>
  <si>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</si>
  <si>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</si>
  <si>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</si>
  <si>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</si>
  <si>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</si>
  <si>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</si>
  <si>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</si>
  <si>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</si>
  <si>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</si>
  <si>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</si>
  <si>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</si>
  <si>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</si>
  <si>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</si>
  <si>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</si>
  <si>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</si>
  <si>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</si>
  <si>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</si>
  <si>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</si>
  <si>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</si>
  <si>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</si>
  <si>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</si>
  <si>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</si>
  <si>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</si>
  <si>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</si>
  <si>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</si>
  <si>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</si>
  <si>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レーティング計算表(OYC　Rating2023）</t>
    <phoneticPr fontId="2"/>
  </si>
  <si>
    <t>レーティング計算表（CR98:東海ﾉﾝﾚｰﾃｨﾝｸﾞによるOYCｽﾎﾟｰﾂｶｯﾌﾟ2023）</t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</si>
  <si>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</si>
  <si>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</si>
  <si>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</si>
  <si>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</si>
  <si>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</si>
  <si>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2023年　ポイントレース</t>
    <rPh sb="4" eb="5">
      <t>ネン</t>
    </rPh>
    <phoneticPr fontId="2"/>
  </si>
  <si>
    <t>レース結果　(OYC　Rating2023）</t>
    <rPh sb="3" eb="5">
      <t>ケッカ</t>
    </rPh>
    <phoneticPr fontId="2"/>
  </si>
  <si>
    <t>レース結果（CR98:東海ﾉﾝﾚｰﾃｨﾝｸﾞによるOYCｽﾎﾟｰﾂｶｯﾌﾟ2023）</t>
    <rPh sb="3" eb="5">
      <t>ケッカ</t>
    </rPh>
    <phoneticPr fontId="2"/>
  </si>
  <si>
    <t>規則３０．１・・・・ラウンド・アンド・エンド「２０２３年度ＯＹＣポイントレース帆走指示書」 ９.-９）参照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</si>
  <si>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上記規則は　クラブハウスにある「セーリング競技規則　2021-2024」で確認ください。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</si>
  <si>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ひねもすＩＶ</t>
    <phoneticPr fontId="2"/>
  </si>
  <si>
    <t>ＱＵＥＲＩＤＡ</t>
  </si>
  <si>
    <t>ＱＵＥＲＩＤＡ</t>
    <phoneticPr fontId="2"/>
  </si>
  <si>
    <t>ＱＵＥＲＩＤＡ</t>
    <phoneticPr fontId="2"/>
  </si>
  <si>
    <t>ＦＯＲＴＥ</t>
  </si>
  <si>
    <t>ＦＯＲＴＥ</t>
    <phoneticPr fontId="2"/>
  </si>
  <si>
    <t>ＦＯＲＴＥ</t>
    <phoneticPr fontId="2"/>
  </si>
  <si>
    <t>ＩＳＥ-Ｖ</t>
    <phoneticPr fontId="2"/>
  </si>
  <si>
    <t>ＩＳＥ-Ｖ</t>
    <phoneticPr fontId="2"/>
  </si>
  <si>
    <t>ＢＲＯＷＮ　ＳＵＧＡＲⅡ</t>
  </si>
  <si>
    <t>ＢＲＯＷＮ　ＳＵＧＡＲⅡ</t>
    <phoneticPr fontId="2"/>
  </si>
  <si>
    <t>蓮真</t>
  </si>
  <si>
    <t>蓮真</t>
    <phoneticPr fontId="2"/>
  </si>
  <si>
    <t>ＣｏｏＣｏｏ　Ｓｉｘ</t>
  </si>
  <si>
    <t>ＣｏｏＣｏｏ　Ｓｉｘ</t>
    <phoneticPr fontId="2"/>
  </si>
  <si>
    <t>Ｐｅｒｋｙ　Ｐｅｔｅｒ</t>
  </si>
  <si>
    <t>Ｐｅｒｋｙ　Ｐｅｔｅｒ</t>
    <phoneticPr fontId="2"/>
  </si>
  <si>
    <t>Ｐｅｒｋｙ　Ｐｅｔｅｒ</t>
    <phoneticPr fontId="2"/>
  </si>
  <si>
    <t>アルバトロスⅡ</t>
    <phoneticPr fontId="2"/>
  </si>
  <si>
    <t>アルバトロスⅡ</t>
    <phoneticPr fontId="2"/>
  </si>
  <si>
    <t>白砂</t>
    <phoneticPr fontId="2"/>
  </si>
  <si>
    <t>白砂</t>
    <phoneticPr fontId="2"/>
  </si>
  <si>
    <t>Ｏｎｌｙ-Ｙｏｕ２</t>
  </si>
  <si>
    <t>Ｏｎｌｙ-Ｙｏｕ２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</si>
</sst>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9" fontId="15" fillId="8" borderId="10" xfId="0" applyNumberFormat="1" applyFont="1" applyFill="1" applyBorder="1"/>
    <xf numFmtId="0" fontId="0" fillId="0" borderId="11" xfId="0" applyFont="1" applyBorder="1"/>
    <xf numFmtId="0" fontId="1" fillId="0" borderId="0" xfId="1" applyAlignment="1" applyProtection="1"/>
    <xf numFmtId="179" fontId="0" fillId="5" borderId="28" xfId="0" applyNumberFormat="1" applyFill="1" applyBorder="1"/>
    <xf numFmtId="0" fontId="0" fillId="5" borderId="6" xfId="0" applyFill="1" applyBorder="1" applyAlignment="1">
      <alignment vertical="center"/>
    </xf>
    <xf numFmtId="0" fontId="0" fillId="0" borderId="34" xfId="0" applyNumberFormat="1" applyBorder="1"/>
    <xf numFmtId="184" fontId="0" fillId="0" borderId="52" xfId="0" applyNumberFormat="1" applyBorder="1"/>
    <xf numFmtId="184" fontId="0" fillId="0" borderId="53" xfId="0" applyNumberForma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3sijisyo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C16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9" customFormat="1" ht="23.65" customHeight="1">
      <c r="B2" s="326" t="s">
        <v>277</v>
      </c>
      <c r="C2" s="326"/>
      <c r="D2" s="326"/>
      <c r="E2" s="208"/>
    </row>
    <row r="3" spans="2:7" s="209" customFormat="1" ht="14.25">
      <c r="B3" s="211"/>
      <c r="C3" s="211" t="s">
        <v>0</v>
      </c>
      <c r="D3" s="212">
        <v>45242</v>
      </c>
      <c r="E3" s="208"/>
    </row>
    <row r="4" spans="2:7" s="209" customFormat="1" ht="17.649999999999999" customHeight="1">
      <c r="B4" s="327" t="s">
        <v>1</v>
      </c>
      <c r="C4" s="327"/>
      <c r="D4" s="213">
        <v>0.41666666666666669</v>
      </c>
      <c r="E4" s="210"/>
    </row>
    <row r="5" spans="2:7" s="209" customFormat="1" ht="17.649999999999999" customHeight="1" thickBot="1">
      <c r="B5" s="314"/>
      <c r="C5" s="314" t="s">
        <v>2</v>
      </c>
      <c r="D5" s="213" t="s">
        <v>282</v>
      </c>
      <c r="E5" s="210"/>
      <c r="G5" s="209" t="s">
        <v>3</v>
      </c>
    </row>
    <row r="6" spans="2:7" ht="14.25" thickBot="1">
      <c r="B6" s="214" t="s">
        <v>4</v>
      </c>
      <c r="C6" s="228" t="s">
        <v>5</v>
      </c>
      <c r="D6" s="229" t="s">
        <v>6</v>
      </c>
      <c r="E6" s="216" t="s">
        <v>7</v>
      </c>
      <c r="G6" t="s">
        <v>8</v>
      </c>
    </row>
    <row r="7" spans="2:7">
      <c r="B7" s="215">
        <v>1</v>
      </c>
      <c r="C7" s="230" t="s">
        <v>285</v>
      </c>
      <c r="D7" s="231">
        <v>0.4846759259259259</v>
      </c>
      <c r="E7" s="217">
        <f t="shared" ref="E7:E16" si="0">(D7-$D$4)*86400</f>
        <v>5875.9999999999964</v>
      </c>
      <c r="G7" t="s">
        <v>9</v>
      </c>
    </row>
    <row r="8" spans="2:7">
      <c r="B8" s="215">
        <v>2</v>
      </c>
      <c r="C8" s="232" t="s">
        <v>288</v>
      </c>
      <c r="D8" s="233">
        <v>0.48652777777777773</v>
      </c>
      <c r="E8" s="217">
        <f t="shared" si="0"/>
        <v>6035.9999999999936</v>
      </c>
      <c r="G8" t="s">
        <v>10</v>
      </c>
    </row>
    <row r="9" spans="2:7">
      <c r="B9" s="215">
        <v>3</v>
      </c>
      <c r="C9" s="232" t="s">
        <v>290</v>
      </c>
      <c r="D9" s="233">
        <v>0.49560185185185185</v>
      </c>
      <c r="E9" s="217">
        <f t="shared" si="0"/>
        <v>6819.9999999999982</v>
      </c>
    </row>
    <row r="10" spans="2:7">
      <c r="B10" s="215">
        <v>4</v>
      </c>
      <c r="C10" s="232" t="s">
        <v>292</v>
      </c>
      <c r="D10" s="233">
        <v>0.50557870370370372</v>
      </c>
      <c r="E10" s="217">
        <f t="shared" si="0"/>
        <v>7682</v>
      </c>
      <c r="G10" t="s">
        <v>11</v>
      </c>
    </row>
    <row r="11" spans="2:7">
      <c r="B11" s="215">
        <v>5</v>
      </c>
      <c r="C11" s="232" t="s">
        <v>294</v>
      </c>
      <c r="D11" s="233">
        <v>0.50836805555555553</v>
      </c>
      <c r="E11" s="217">
        <f t="shared" si="0"/>
        <v>7922.9999999999964</v>
      </c>
      <c r="G11" t="s">
        <v>12</v>
      </c>
    </row>
    <row r="12" spans="2:7">
      <c r="B12" s="215">
        <v>6</v>
      </c>
      <c r="C12" s="232" t="s">
        <v>296</v>
      </c>
      <c r="D12" s="233">
        <v>0.51818287037037036</v>
      </c>
      <c r="E12" s="217">
        <f t="shared" si="0"/>
        <v>8770.9999999999982</v>
      </c>
      <c r="G12" t="s">
        <v>13</v>
      </c>
    </row>
    <row r="13" spans="2:7">
      <c r="B13" s="215">
        <v>7</v>
      </c>
      <c r="C13" s="232" t="s">
        <v>299</v>
      </c>
      <c r="D13" s="233">
        <v>0.52069444444444446</v>
      </c>
      <c r="E13" s="217">
        <f t="shared" si="0"/>
        <v>8988</v>
      </c>
      <c r="G13" t="s">
        <v>14</v>
      </c>
    </row>
    <row r="14" spans="2:7">
      <c r="B14" s="215">
        <v>8</v>
      </c>
      <c r="C14" s="232" t="s">
        <v>301</v>
      </c>
      <c r="D14" s="233">
        <v>0.52239583333333328</v>
      </c>
      <c r="E14" s="217">
        <f t="shared" si="0"/>
        <v>9134.9999999999945</v>
      </c>
      <c r="F14" s="158"/>
      <c r="G14" s="34" t="s">
        <v>13</v>
      </c>
    </row>
    <row r="15" spans="2:7">
      <c r="B15" s="215">
        <v>9</v>
      </c>
      <c r="C15" s="232" t="s">
        <v>303</v>
      </c>
      <c r="D15" s="233">
        <v>0.52527777777777784</v>
      </c>
      <c r="E15" s="217">
        <f t="shared" si="0"/>
        <v>9384.0000000000036</v>
      </c>
      <c r="G15" s="101" t="s">
        <v>15</v>
      </c>
    </row>
    <row r="16" spans="2:7" ht="14.25" customHeight="1">
      <c r="B16" s="215">
        <v>10</v>
      </c>
      <c r="C16" s="232" t="s">
        <v>305</v>
      </c>
      <c r="D16" s="233">
        <v>0.52884259259259259</v>
      </c>
      <c r="E16" s="217">
        <f t="shared" si="0"/>
        <v>9691.9999999999982</v>
      </c>
      <c r="G16" s="101" t="s">
        <v>13</v>
      </c>
    </row>
    <row r="17" spans="2:7">
      <c r="B17" s="215">
        <v>11</v>
      </c>
      <c r="C17" s="232"/>
      <c r="D17" s="233"/>
      <c r="E17" s="217">
        <f t="shared" ref="E17:E43" si="1">(D17-$D$4)*86400</f>
        <v>-36000</v>
      </c>
      <c r="G17" s="101" t="s">
        <v>16</v>
      </c>
    </row>
    <row r="18" spans="2:7">
      <c r="B18" s="215">
        <v>12</v>
      </c>
      <c r="C18" s="232"/>
      <c r="D18" s="233"/>
      <c r="E18" s="217">
        <f t="shared" si="1"/>
        <v>-36000</v>
      </c>
    </row>
    <row r="19" spans="2:7">
      <c r="B19" s="215">
        <v>13</v>
      </c>
      <c r="C19" s="232"/>
      <c r="D19" s="233"/>
      <c r="E19" s="217">
        <f t="shared" si="1"/>
        <v>-36000</v>
      </c>
    </row>
    <row r="20" spans="2:7">
      <c r="B20" s="215">
        <v>14</v>
      </c>
      <c r="C20" s="232"/>
      <c r="D20" s="233"/>
      <c r="E20" s="217">
        <f t="shared" si="1"/>
        <v>-36000</v>
      </c>
    </row>
    <row r="21" spans="2:7">
      <c r="B21" s="215">
        <v>15</v>
      </c>
      <c r="C21" s="232"/>
      <c r="D21" s="233"/>
      <c r="E21" s="217">
        <f t="shared" si="1"/>
        <v>-36000</v>
      </c>
    </row>
    <row r="22" spans="2:7">
      <c r="B22" s="215">
        <v>16</v>
      </c>
      <c r="C22" s="232"/>
      <c r="D22" s="233"/>
      <c r="E22" s="217">
        <f t="shared" si="1"/>
        <v>-36000</v>
      </c>
    </row>
    <row r="23" spans="2:7">
      <c r="B23" s="215">
        <v>17</v>
      </c>
      <c r="C23" s="232"/>
      <c r="D23" s="233"/>
      <c r="E23" s="217">
        <f t="shared" si="1"/>
        <v>-36000</v>
      </c>
    </row>
    <row r="24" spans="2:7">
      <c r="B24" s="215">
        <v>18</v>
      </c>
      <c r="C24" s="232"/>
      <c r="D24" s="233"/>
      <c r="E24" s="217">
        <f t="shared" si="1"/>
        <v>-36000</v>
      </c>
    </row>
    <row r="25" spans="2:7">
      <c r="B25" s="215">
        <v>19</v>
      </c>
      <c r="C25" s="232"/>
      <c r="D25" s="233"/>
      <c r="E25" s="217">
        <f t="shared" si="1"/>
        <v>-36000</v>
      </c>
    </row>
    <row r="26" spans="2:7">
      <c r="B26" s="215">
        <v>20</v>
      </c>
      <c r="C26" s="232"/>
      <c r="D26" s="233"/>
      <c r="E26" s="217">
        <f t="shared" si="1"/>
        <v>-36000</v>
      </c>
    </row>
    <row r="27" spans="2:7">
      <c r="B27" s="215">
        <v>21</v>
      </c>
      <c r="C27" s="232"/>
      <c r="D27" s="233"/>
      <c r="E27" s="217">
        <f t="shared" si="1"/>
        <v>-36000</v>
      </c>
    </row>
    <row r="28" spans="2:7">
      <c r="B28" s="215">
        <v>22</v>
      </c>
      <c r="C28" s="232"/>
      <c r="D28" s="233"/>
      <c r="E28" s="217">
        <f t="shared" si="1"/>
        <v>-36000</v>
      </c>
    </row>
    <row r="29" spans="2:7">
      <c r="B29" s="215">
        <v>23</v>
      </c>
      <c r="C29" s="232"/>
      <c r="D29" s="233"/>
      <c r="E29" s="217">
        <f t="shared" si="1"/>
        <v>-36000</v>
      </c>
    </row>
    <row r="30" spans="2:7">
      <c r="B30" s="215">
        <v>24</v>
      </c>
      <c r="C30" s="232"/>
      <c r="D30" s="233"/>
      <c r="E30" s="217">
        <f t="shared" si="1"/>
        <v>-36000</v>
      </c>
    </row>
    <row r="31" spans="2:7">
      <c r="B31" s="215">
        <v>25</v>
      </c>
      <c r="C31" s="232"/>
      <c r="D31" s="233"/>
      <c r="E31" s="217">
        <f t="shared" si="1"/>
        <v>-36000</v>
      </c>
    </row>
    <row r="32" spans="2:7">
      <c r="B32" s="215">
        <v>26</v>
      </c>
      <c r="C32" s="232"/>
      <c r="D32" s="233"/>
      <c r="E32" s="217">
        <f t="shared" si="1"/>
        <v>-36000</v>
      </c>
    </row>
    <row r="33" spans="2:5">
      <c r="B33" s="215">
        <v>27</v>
      </c>
      <c r="C33" s="232"/>
      <c r="D33" s="233"/>
      <c r="E33" s="217">
        <f t="shared" si="1"/>
        <v>-36000</v>
      </c>
    </row>
    <row r="34" spans="2:5">
      <c r="B34" s="215">
        <v>28</v>
      </c>
      <c r="C34" s="232"/>
      <c r="D34" s="233"/>
      <c r="E34" s="217">
        <f t="shared" si="1"/>
        <v>-36000</v>
      </c>
    </row>
    <row r="35" spans="2:5">
      <c r="B35" s="215">
        <v>29</v>
      </c>
      <c r="C35" s="232"/>
      <c r="D35" s="233"/>
      <c r="E35" s="217">
        <f t="shared" si="1"/>
        <v>-36000</v>
      </c>
    </row>
    <row r="36" spans="2:5">
      <c r="B36" s="215">
        <v>30</v>
      </c>
      <c r="C36" s="232"/>
      <c r="D36" s="233"/>
      <c r="E36" s="217">
        <f t="shared" si="1"/>
        <v>-36000</v>
      </c>
    </row>
    <row r="37" spans="2:5">
      <c r="B37" s="215">
        <v>31</v>
      </c>
      <c r="C37" s="232"/>
      <c r="D37" s="233"/>
      <c r="E37" s="217">
        <f t="shared" si="1"/>
        <v>-36000</v>
      </c>
    </row>
    <row r="38" spans="2:5">
      <c r="B38" s="215">
        <v>32</v>
      </c>
      <c r="C38" s="232"/>
      <c r="D38" s="233"/>
      <c r="E38" s="217">
        <f t="shared" si="1"/>
        <v>-36000</v>
      </c>
    </row>
    <row r="39" spans="2:5">
      <c r="B39" s="215">
        <v>33</v>
      </c>
      <c r="C39" s="232"/>
      <c r="D39" s="233"/>
      <c r="E39" s="217">
        <f t="shared" si="1"/>
        <v>-36000</v>
      </c>
    </row>
    <row r="40" spans="2:5">
      <c r="B40" s="215">
        <v>34</v>
      </c>
      <c r="C40" s="232"/>
      <c r="D40" s="233"/>
      <c r="E40" s="217">
        <f t="shared" si="1"/>
        <v>-36000</v>
      </c>
    </row>
    <row r="41" spans="2:5">
      <c r="B41" s="215">
        <v>35</v>
      </c>
      <c r="C41" s="232"/>
      <c r="D41" s="233"/>
      <c r="E41" s="217">
        <f t="shared" si="1"/>
        <v>-36000</v>
      </c>
    </row>
    <row r="42" spans="2:5">
      <c r="B42" s="215">
        <v>36</v>
      </c>
      <c r="C42" s="232"/>
      <c r="D42" s="233"/>
      <c r="E42" s="217">
        <f t="shared" si="1"/>
        <v>-36000</v>
      </c>
    </row>
    <row r="43" spans="2:5" ht="14.25" thickBot="1">
      <c r="B43" s="215">
        <v>37</v>
      </c>
      <c r="C43" s="234"/>
      <c r="D43" s="235"/>
      <c r="E43" s="217">
        <f t="shared" si="1"/>
        <v>-36000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topLeftCell="C1" zoomScaleNormal="100" zoomScaleSheetLayoutView="100" workbookViewId="0">
      <pane ySplit="4" topLeftCell="A5" activePane="bottomLeft" state="frozen"/>
      <selection activeCell="H4" sqref="H4"/>
      <selection pane="bottomLeft" activeCell="R51" sqref="R5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8" t="s">
        <v>278</v>
      </c>
      <c r="C2" s="328"/>
      <c r="D2" s="328"/>
      <c r="E2" s="328"/>
      <c r="F2" s="328"/>
      <c r="G2" s="329" t="s">
        <v>43</v>
      </c>
      <c r="H2" s="329"/>
      <c r="I2" s="329"/>
      <c r="J2" s="329"/>
      <c r="K2" s="329"/>
      <c r="L2" s="329"/>
      <c r="R2" s="34"/>
      <c r="S2" s="34"/>
    </row>
    <row r="3" spans="2:19" ht="21" customHeight="1" thickBot="1">
      <c r="I3" s="45"/>
      <c r="K3" s="46" t="s">
        <v>44</v>
      </c>
      <c r="L3" s="330">
        <f>レース着順とタイム!D3</f>
        <v>45242</v>
      </c>
      <c r="M3" s="331"/>
      <c r="N3" s="4">
        <f>レース着順とタイム!D4</f>
        <v>0.41666666666666669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0" t="s">
        <v>51</v>
      </c>
      <c r="K4" s="244" t="s">
        <v>52</v>
      </c>
      <c r="L4" s="243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5" t="s">
        <v>56</v>
      </c>
      <c r="R4" s="5" t="s">
        <v>57</v>
      </c>
      <c r="S4" s="155" t="s">
        <v>58</v>
      </c>
    </row>
    <row r="5" spans="2:19">
      <c r="B5" s="247">
        <v>1</v>
      </c>
      <c r="C5" s="248">
        <v>2</v>
      </c>
      <c r="D5" s="249" t="s">
        <v>286</v>
      </c>
      <c r="E5" s="250" t="str">
        <f>IF(VLOOKUP(D5,'ﾚｰﾃｨﾝｸﾞ計算書(TSF)'!$D$5:$H$61,2,FALSE)=0," ",VLOOKUP(D5,'ﾚｰﾃｨﾝｸﾞ計算書(TSF)'!$D$5:$H$61,2,FALSE))</f>
        <v>4167</v>
      </c>
      <c r="F5" s="323" t="str">
        <f>VLOOKUP(D5,'ﾚｰﾃｨﾝｸﾞ計算書(TSF)'!$D$5:$H$61,3,FALSE)</f>
        <v>yokoyama-30sr P:B</v>
      </c>
      <c r="G5" s="237">
        <f>VLOOKUP(D5,'レーティング計算書(OYCRating)'!$D$5:$M$41,4,FALSE)</f>
        <v>677</v>
      </c>
      <c r="H5" s="238">
        <f>VLOOKUP(D5,'レーティング計算書(OYCRating)'!$D$5:$M$41,5,FALSE)</f>
        <v>0.06</v>
      </c>
      <c r="I5" s="239">
        <f>VLOOKUP(D5,'レーティング計算書(OYCRating)'!$D$5:$M$41,6,FALSE)</f>
        <v>0</v>
      </c>
      <c r="J5" s="241">
        <f>VLOOKUP(D5,'レーティング計算書(OYCRating)'!$D$5:$M$41,7,FALSE)</f>
        <v>-0.02</v>
      </c>
      <c r="K5" s="245">
        <f t="shared" ref="K5:K14" si="0">G5+H5*G5+I5*G5+J5*G5</f>
        <v>704.08</v>
      </c>
      <c r="L5" s="251">
        <f t="shared" ref="L5:L14" si="1">600/K5</f>
        <v>0.85217588910351094</v>
      </c>
      <c r="M5" s="252">
        <f>VLOOKUP(D5,'レーティング計算書(OYCRating)'!$D$5:$M$41,10,FALSE)</f>
        <v>0.03</v>
      </c>
      <c r="N5" s="253">
        <f>VLOOKUP(D5,レース着順とタイム!$C$7:$D$43,2,FALSE)</f>
        <v>0.48652777777777773</v>
      </c>
      <c r="O5" s="254">
        <f t="shared" ref="O5:O14" si="2">(N5-$N$3)*86400</f>
        <v>6035.9999999999936</v>
      </c>
      <c r="P5" s="255">
        <f t="shared" ref="P5:P16" si="3">IF(O5&gt;0,O5,99999999)</f>
        <v>6035.9999999999936</v>
      </c>
      <c r="Q5" s="256">
        <f t="shared" ref="Q5:Q16" si="4">P5*L5/(1-M5)</f>
        <v>5302.8182130193672</v>
      </c>
      <c r="R5" s="324" t="e">
        <f>IF(Q5=0, "-",Q5-Q4)</f>
        <v>#VALUE!</v>
      </c>
      <c r="S5" s="325">
        <f>IF(Q5=0, "-", Q5-$Q$5)</f>
        <v>0</v>
      </c>
    </row>
    <row r="6" spans="2:19">
      <c r="B6" s="215">
        <v>2</v>
      </c>
      <c r="C6" s="191">
        <v>1</v>
      </c>
      <c r="D6" s="218" t="s">
        <v>283</v>
      </c>
      <c r="E6" s="60" t="str">
        <f>IF(VLOOKUP(D6,'ﾚｰﾃｨﾝｸﾞ計算書(TSF)'!$D$5:$H$61,2,FALSE)=0," ",VLOOKUP(D6,'ﾚｰﾃｨﾝｸﾞ計算書(TSF)'!$D$5:$H$61,2,FALSE))</f>
        <v>210</v>
      </c>
      <c r="F6" s="60" t="str">
        <f>VLOOKUP(D6,'ﾚｰﾃｨﾝｸﾞ計算書(TSF)'!$D$5:$H$61,3,FALSE)</f>
        <v>fre-31</v>
      </c>
      <c r="G6" s="33">
        <f>VLOOKUP(D6,'レーティング計算書(OYCRating)'!$D$5:$M$41,4,FALSE)</f>
        <v>663</v>
      </c>
      <c r="H6" s="165">
        <f>VLOOKUP(D6,'レーティング計算書(OYCRating)'!$D$5:$M$41,5,FALSE)</f>
        <v>0.04</v>
      </c>
      <c r="I6" s="66">
        <f>VLOOKUP(D6,'レーティング計算書(OYCRating)'!$D$5:$M$41,6,FALSE)</f>
        <v>0</v>
      </c>
      <c r="J6" s="242">
        <f>VLOOKUP(D6,'レーティング計算書(OYCRating)'!$D$5:$M$41,7,FALSE)</f>
        <v>-0.02</v>
      </c>
      <c r="K6" s="246">
        <f t="shared" si="0"/>
        <v>676.26</v>
      </c>
      <c r="L6" s="236">
        <f t="shared" si="1"/>
        <v>0.88723272114275575</v>
      </c>
      <c r="M6" s="68">
        <f>VLOOKUP(D6,'レーティング計算書(OYCRating)'!$D$5:$M$41,10,FALSE)</f>
        <v>0.03</v>
      </c>
      <c r="N6" s="164">
        <f>VLOOKUP(D6,レース着順とタイム!$C$7:$D$43,2,FALSE)</f>
        <v>0.4846759259259259</v>
      </c>
      <c r="O6" s="21">
        <f t="shared" si="2"/>
        <v>5875.9999999999964</v>
      </c>
      <c r="P6" s="22">
        <f t="shared" si="3"/>
        <v>5875.9999999999964</v>
      </c>
      <c r="Q6" s="226">
        <f t="shared" si="4"/>
        <v>5374.6180097266288</v>
      </c>
      <c r="R6" s="156">
        <f t="shared" ref="R6:R14" si="5">IF(Q6=0, "-",Q6-Q5)</f>
        <v>71.799796707261521</v>
      </c>
      <c r="S6" s="157">
        <f t="shared" ref="S6:S14" si="6">IF(Q6=0, "-", Q6-$Q$5)</f>
        <v>71.799796707261521</v>
      </c>
    </row>
    <row r="7" spans="2:19">
      <c r="B7" s="215">
        <v>3</v>
      </c>
      <c r="C7" s="191">
        <v>4</v>
      </c>
      <c r="D7" s="218" t="s">
        <v>291</v>
      </c>
      <c r="E7" s="60" t="str">
        <f>IF(VLOOKUP(D7,'ﾚｰﾃｨﾝｸﾞ計算書(TSF)'!$D$5:$H$61,2,FALSE)=0," ",VLOOKUP(D7,'ﾚｰﾃｨﾝｸﾞ計算書(TSF)'!$D$5:$H$61,2,FALSE))</f>
        <v>6484</v>
      </c>
      <c r="F7" s="60" t="str">
        <f>VLOOKUP(D7,'ﾚｰﾃｨﾝｸﾞ計算書(TSF)'!$D$5:$H$61,3,FALSE)</f>
        <v>yokoyama29</v>
      </c>
      <c r="G7" s="33">
        <f>VLOOKUP(D7,'レーティング計算書(OYCRating)'!$D$5:$M$41,4,FALSE)</f>
        <v>720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2">
        <f>VLOOKUP(D7,'レーティング計算書(OYCRating)'!$D$5:$M$41,7,FALSE)</f>
        <v>0</v>
      </c>
      <c r="K7" s="246">
        <f t="shared" si="0"/>
        <v>763.2</v>
      </c>
      <c r="L7" s="236">
        <f t="shared" si="1"/>
        <v>0.78616352201257855</v>
      </c>
      <c r="M7" s="68">
        <f>VLOOKUP(D7,'レーティング計算書(OYCRating)'!$D$5:$M$41,10,FALSE)</f>
        <v>0</v>
      </c>
      <c r="N7" s="164">
        <f>VLOOKUP(D7,レース着順とタイム!$C$7:$D$43,2,FALSE)</f>
        <v>0.50557870370370372</v>
      </c>
      <c r="O7" s="21">
        <f t="shared" si="2"/>
        <v>7682</v>
      </c>
      <c r="P7" s="22">
        <f t="shared" si="3"/>
        <v>7682</v>
      </c>
      <c r="Q7" s="226">
        <f t="shared" si="4"/>
        <v>6039.3081761006288</v>
      </c>
      <c r="R7" s="156">
        <f t="shared" si="5"/>
        <v>664.690166374</v>
      </c>
      <c r="S7" s="157">
        <f t="shared" si="6"/>
        <v>736.48996308126152</v>
      </c>
    </row>
    <row r="8" spans="2:19">
      <c r="B8" s="215">
        <v>4</v>
      </c>
      <c r="C8" s="191">
        <v>3</v>
      </c>
      <c r="D8" s="218" t="s">
        <v>68</v>
      </c>
      <c r="E8" s="60" t="str">
        <f>IF(VLOOKUP(D8,'ﾚｰﾃｨﾝｸﾞ計算書(TSF)'!$D$5:$H$61,2,FALSE)=0," ",VLOOKUP(D8,'ﾚｰﾃｨﾝｸﾞ計算書(TSF)'!$D$5:$H$61,2,FALSE))</f>
        <v>JST374</v>
      </c>
      <c r="F8" s="60" t="str">
        <f>VLOOKUP(D8,'ﾚｰﾃｨﾝｸﾞ計算書(TSF)'!$D$5:$H$61,3,FALSE)</f>
        <v>yamaha-31s LTD</v>
      </c>
      <c r="G8" s="33">
        <f>VLOOKUP(D8,'レーティング計算書(OYCRating)'!$D$5:$M$41,4,FALSE)</f>
        <v>677</v>
      </c>
      <c r="H8" s="165">
        <f>VLOOKUP(D8,'レーティング計算書(OYCRating)'!$D$5:$M$41,5,FALSE)</f>
        <v>0.05</v>
      </c>
      <c r="I8" s="66">
        <f>VLOOKUP(D8,'レーティング計算書(OYCRating)'!$D$5:$M$41,6,FALSE)</f>
        <v>0</v>
      </c>
      <c r="J8" s="242">
        <f>VLOOKUP(D8,'レーティング計算書(OYCRating)'!$D$5:$M$41,7,FALSE)</f>
        <v>-0.02</v>
      </c>
      <c r="K8" s="246">
        <f t="shared" si="0"/>
        <v>697.31000000000006</v>
      </c>
      <c r="L8" s="236">
        <f t="shared" si="1"/>
        <v>0.8604494414249042</v>
      </c>
      <c r="M8" s="68">
        <f>VLOOKUP(D8,'レーティング計算書(OYCRating)'!$D$5:$M$41,10,FALSE)</f>
        <v>0.03</v>
      </c>
      <c r="N8" s="164">
        <f>VLOOKUP(D8,レース着順とタイム!$C$7:$D$43,2,FALSE)</f>
        <v>0.49560185185185185</v>
      </c>
      <c r="O8" s="21">
        <f t="shared" si="2"/>
        <v>6819.9999999999982</v>
      </c>
      <c r="P8" s="22">
        <f t="shared" si="3"/>
        <v>6819.9999999999982</v>
      </c>
      <c r="Q8" s="226">
        <f t="shared" si="4"/>
        <v>6049.7579283689129</v>
      </c>
      <c r="R8" s="156">
        <f t="shared" si="5"/>
        <v>10.449752268284101</v>
      </c>
      <c r="S8" s="157">
        <f t="shared" si="6"/>
        <v>746.93971534954562</v>
      </c>
    </row>
    <row r="9" spans="2:19">
      <c r="B9" s="215">
        <v>5</v>
      </c>
      <c r="C9" s="191">
        <v>5</v>
      </c>
      <c r="D9" s="218" t="s">
        <v>293</v>
      </c>
      <c r="E9" s="60" t="str">
        <f>IF(VLOOKUP(D9,'ﾚｰﾃｨﾝｸﾞ計算書(TSF)'!$D$5:$H$61,2,FALSE)=0," ",VLOOKUP(D9,'ﾚｰﾃｨﾝｸﾞ計算書(TSF)'!$D$5:$H$61,2,FALSE))</f>
        <v xml:space="preserve"> </v>
      </c>
      <c r="F9" s="60" t="str">
        <f>VLOOKUP(D9,'ﾚｰﾃｨﾝｸﾞ計算書(TSF)'!$D$5:$H$61,3,FALSE)</f>
        <v>ｽｲﾝｸﾞ34</v>
      </c>
      <c r="G9" s="33">
        <f>VLOOKUP(D9,'レーティング計算書(OYCRating)'!$D$5:$M$41,4,FALSE)</f>
        <v>658</v>
      </c>
      <c r="H9" s="165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42">
        <f>VLOOKUP(D9,'レーティング計算書(OYCRating)'!$D$5:$M$41,7,FALSE)</f>
        <v>0</v>
      </c>
      <c r="K9" s="246">
        <f t="shared" si="0"/>
        <v>690.9</v>
      </c>
      <c r="L9" s="236">
        <f t="shared" si="1"/>
        <v>0.86843247937472867</v>
      </c>
      <c r="M9" s="68">
        <f>VLOOKUP(D9,'レーティング計算書(OYCRating)'!$D$5:$M$41,10,FALSE)</f>
        <v>0.03</v>
      </c>
      <c r="N9" s="164">
        <f>VLOOKUP(D9,レース着順とタイム!$C$7:$D$43,2,FALSE)</f>
        <v>0.50836805555555553</v>
      </c>
      <c r="O9" s="21">
        <f t="shared" si="2"/>
        <v>7922.9999999999964</v>
      </c>
      <c r="P9" s="22">
        <f t="shared" si="3"/>
        <v>7922.9999999999964</v>
      </c>
      <c r="Q9" s="226">
        <f t="shared" si="4"/>
        <v>7093.3923031814147</v>
      </c>
      <c r="R9" s="156">
        <f t="shared" si="5"/>
        <v>1043.6343748125018</v>
      </c>
      <c r="S9" s="157">
        <f t="shared" si="6"/>
        <v>1790.5740901620475</v>
      </c>
    </row>
    <row r="10" spans="2:19">
      <c r="B10" s="215">
        <v>6</v>
      </c>
      <c r="C10" s="191">
        <v>7</v>
      </c>
      <c r="D10" s="218" t="s">
        <v>297</v>
      </c>
      <c r="E10" s="60" t="str">
        <f>IF(VLOOKUP(D10,'ﾚｰﾃｨﾝｸﾞ計算書(TSF)'!$D$5:$H$61,2,FALSE)=0," ",VLOOKUP(D10,'ﾚｰﾃｨﾝｸﾞ計算書(TSF)'!$D$5:$H$61,2,FALSE))</f>
        <v xml:space="preserve"> </v>
      </c>
      <c r="F10" s="60" t="str">
        <f>VLOOKUP(D10,'ﾚｰﾃｨﾝｸﾞ計算書(TSF)'!$D$5:$H$61,3,FALSE)</f>
        <v>dp-33c</v>
      </c>
      <c r="G10" s="33">
        <f>VLOOKUP(D10,'レーティング計算書(OYCRating)'!$D$5:$M$41,4,FALSE)</f>
        <v>695</v>
      </c>
      <c r="H10" s="165">
        <f>VLOOKUP(D10,'レーティング計算書(OYCRating)'!$D$5:$M$41,5,FALSE)</f>
        <v>0.08</v>
      </c>
      <c r="I10" s="66">
        <f>VLOOKUP(D10,'レーティング計算書(OYCRating)'!$D$5:$M$41,6,FALSE)</f>
        <v>0</v>
      </c>
      <c r="J10" s="242">
        <f>VLOOKUP(D10,'レーティング計算書(OYCRating)'!$D$5:$M$41,7,FALSE)</f>
        <v>0</v>
      </c>
      <c r="K10" s="246">
        <f t="shared" si="0"/>
        <v>750.6</v>
      </c>
      <c r="L10" s="236">
        <f t="shared" si="1"/>
        <v>0.79936051159072741</v>
      </c>
      <c r="M10" s="68">
        <f>VLOOKUP(D10,'レーティング計算書(OYCRating)'!$D$5:$M$41,10,FALSE)</f>
        <v>0</v>
      </c>
      <c r="N10" s="164">
        <f>VLOOKUP(D10,レース着順とタイム!$C$7:$D$43,2,FALSE)</f>
        <v>0.52069444444444446</v>
      </c>
      <c r="O10" s="21">
        <f t="shared" si="2"/>
        <v>8988</v>
      </c>
      <c r="P10" s="22">
        <f t="shared" si="3"/>
        <v>8988</v>
      </c>
      <c r="Q10" s="226">
        <f t="shared" si="4"/>
        <v>7184.6522781774584</v>
      </c>
      <c r="R10" s="156">
        <f t="shared" si="5"/>
        <v>91.259974996043638</v>
      </c>
      <c r="S10" s="157">
        <f t="shared" si="6"/>
        <v>1881.8340651580911</v>
      </c>
    </row>
    <row r="11" spans="2:19">
      <c r="B11" s="215">
        <v>7</v>
      </c>
      <c r="C11" s="191">
        <v>8</v>
      </c>
      <c r="D11" s="218" t="s">
        <v>236</v>
      </c>
      <c r="E11" s="60" t="str">
        <f>IF(VLOOKUP(D11,'ﾚｰﾃｨﾝｸﾞ計算書(TSF)'!$D$5:$H$61,2,FALSE)=0," ",VLOOKUP(D11,'ﾚｰﾃｨﾝｸﾞ計算書(TSF)'!$D$5:$H$61,2,FALSE))</f>
        <v>3226</v>
      </c>
      <c r="F11" s="60" t="str">
        <f>VLOOKUP(D11,'ﾚｰﾃｨﾝｸﾞ計算書(TSF)'!$D$5:$H$61,3,FALSE)</f>
        <v>yamaha30sⅡ</v>
      </c>
      <c r="G11" s="33">
        <f>VLOOKUP(D11,'レーティング計算書(OYCRating)'!$D$5:$M$41,4,FALSE)</f>
        <v>710</v>
      </c>
      <c r="H11" s="165">
        <f>VLOOKUP(D11,'レーティング計算書(OYCRating)'!$D$5:$M$41,5,FALSE)</f>
        <v>0.06</v>
      </c>
      <c r="I11" s="66">
        <f>VLOOKUP(D11,'レーティング計算書(OYCRating)'!$D$5:$M$41,6,FALSE)</f>
        <v>0</v>
      </c>
      <c r="J11" s="242">
        <f>VLOOKUP(D11,'レーティング計算書(OYCRating)'!$D$5:$M$41,7,FALSE)</f>
        <v>0</v>
      </c>
      <c r="K11" s="246">
        <f t="shared" si="0"/>
        <v>752.6</v>
      </c>
      <c r="L11" s="236">
        <f t="shared" si="1"/>
        <v>0.79723624767472756</v>
      </c>
      <c r="M11" s="68">
        <f>VLOOKUP(D11,'レーティング計算書(OYCRating)'!$D$5:$M$41,10,FALSE)</f>
        <v>0</v>
      </c>
      <c r="N11" s="164">
        <f>VLOOKUP(D11,レース着順とタイム!$C$7:$D$43,2,FALSE)</f>
        <v>0.52239583333333328</v>
      </c>
      <c r="O11" s="21">
        <f t="shared" si="2"/>
        <v>9134.9999999999945</v>
      </c>
      <c r="P11" s="22">
        <f t="shared" si="3"/>
        <v>9134.9999999999945</v>
      </c>
      <c r="Q11" s="226">
        <f t="shared" si="4"/>
        <v>7282.7531225086323</v>
      </c>
      <c r="R11" s="156">
        <f t="shared" si="5"/>
        <v>98.100844331173903</v>
      </c>
      <c r="S11" s="157">
        <f t="shared" si="6"/>
        <v>1979.934909489265</v>
      </c>
    </row>
    <row r="12" spans="2:19">
      <c r="B12" s="215">
        <v>8</v>
      </c>
      <c r="C12" s="191">
        <v>10</v>
      </c>
      <c r="D12" s="321" t="s">
        <v>304</v>
      </c>
      <c r="E12" s="60" t="str">
        <f>IF(VLOOKUP(D12,'ﾚｰﾃｨﾝｸﾞ計算書(TSF)'!$D$5:$H$61,2,FALSE)=0," ",VLOOKUP(D12,'ﾚｰﾃｨﾝｸﾞ計算書(TSF)'!$D$5:$H$61,2,FALSE))</f>
        <v>3568</v>
      </c>
      <c r="F12" s="60" t="str">
        <f>VLOOKUP(D12,'ﾚｰﾃｨﾝｸﾞ計算書(TSF)'!$D$5:$H$61,3,FALSE)</f>
        <v>yamaha-30cII sh</v>
      </c>
      <c r="G12" s="33">
        <f>VLOOKUP(D12,'レーティング計算書(OYCRating)'!$D$5:$M$41,4,FALSE)</f>
        <v>725</v>
      </c>
      <c r="H12" s="165">
        <f>VLOOKUP(D12,'レーティング計算書(OYCRating)'!$D$5:$M$41,5,FALSE)</f>
        <v>7.0000000000000007E-2</v>
      </c>
      <c r="I12" s="66">
        <f>VLOOKUP(D12,'レーティング計算書(OYCRating)'!$D$5:$M$41,6,FALSE)</f>
        <v>0</v>
      </c>
      <c r="J12" s="242">
        <f>VLOOKUP(D12,'レーティング計算書(OYCRating)'!$D$5:$M$41,7,FALSE)</f>
        <v>0</v>
      </c>
      <c r="K12" s="246">
        <f t="shared" si="0"/>
        <v>775.75</v>
      </c>
      <c r="L12" s="236">
        <f t="shared" si="1"/>
        <v>0.77344505317434742</v>
      </c>
      <c r="M12" s="68">
        <f>VLOOKUP(D12,'レーティング計算書(OYCRating)'!$D$5:$M$41,10,FALSE)</f>
        <v>0</v>
      </c>
      <c r="N12" s="164">
        <f>VLOOKUP(D12,レース着順とタイム!$C$7:$D$43,2,FALSE)</f>
        <v>0.52884259259259259</v>
      </c>
      <c r="O12" s="21">
        <f t="shared" si="2"/>
        <v>9691.9999999999982</v>
      </c>
      <c r="P12" s="22">
        <f t="shared" si="3"/>
        <v>9691.9999999999982</v>
      </c>
      <c r="Q12" s="226">
        <f t="shared" si="4"/>
        <v>7496.2294553657739</v>
      </c>
      <c r="R12" s="156">
        <f t="shared" si="5"/>
        <v>213.47633285714164</v>
      </c>
      <c r="S12" s="157">
        <f t="shared" si="6"/>
        <v>2193.4112423464067</v>
      </c>
    </row>
    <row r="13" spans="2:19">
      <c r="B13" s="215">
        <v>9</v>
      </c>
      <c r="C13" s="191">
        <v>9</v>
      </c>
      <c r="D13" s="167" t="s">
        <v>229</v>
      </c>
      <c r="E13" s="60" t="str">
        <f>IF(VLOOKUP(D13,'ﾚｰﾃｨﾝｸﾞ計算書(TSF)'!$D$5:$H$61,2,FALSE)=0," ",VLOOKUP(D13,'ﾚｰﾃｨﾝｸﾞ計算書(TSF)'!$D$5:$H$61,2,FALSE))</f>
        <v>3903</v>
      </c>
      <c r="F13" s="60" t="str">
        <f>VLOOKUP(D13,'ﾚｰﾃｨﾝｸﾞ計算書(TSF)'!$D$5:$H$61,3,FALSE)</f>
        <v>Frendship32α</v>
      </c>
      <c r="G13" s="33">
        <f>VLOOKUP(D13,'レーティング計算書(OYCRating)'!$D$5:$M$41,4,FALSE)</f>
        <v>708</v>
      </c>
      <c r="H13" s="165">
        <f>VLOOKUP(D13,'レーティング計算書(OYCRating)'!$D$5:$M$41,5,FALSE)</f>
        <v>0.06</v>
      </c>
      <c r="I13" s="66">
        <f>VLOOKUP(D13,'レーティング計算書(OYCRating)'!$D$5:$M$41,6,FALSE)</f>
        <v>0</v>
      </c>
      <c r="J13" s="242">
        <f>VLOOKUP(D13,'レーティング計算書(OYCRating)'!$D$5:$M$41,7,FALSE)</f>
        <v>0</v>
      </c>
      <c r="K13" s="246">
        <f t="shared" si="0"/>
        <v>750.48</v>
      </c>
      <c r="L13" s="236">
        <f t="shared" si="1"/>
        <v>0.79948832747041887</v>
      </c>
      <c r="M13" s="68">
        <f>VLOOKUP(D13,'レーティング計算書(OYCRating)'!$D$5:$M$41,10,FALSE)</f>
        <v>0</v>
      </c>
      <c r="N13" s="164">
        <f>VLOOKUP(D13,レース着順とタイム!$C$7:$D$43,2,FALSE)</f>
        <v>0.52527777777777784</v>
      </c>
      <c r="O13" s="21">
        <f t="shared" si="2"/>
        <v>9384.0000000000036</v>
      </c>
      <c r="P13" s="22">
        <f t="shared" si="3"/>
        <v>9384.0000000000036</v>
      </c>
      <c r="Q13" s="226">
        <f t="shared" si="4"/>
        <v>7502.3984649824133</v>
      </c>
      <c r="R13" s="156">
        <f t="shared" si="5"/>
        <v>6.1690096166394142</v>
      </c>
      <c r="S13" s="157">
        <f t="shared" si="6"/>
        <v>2199.5802519630461</v>
      </c>
    </row>
    <row r="14" spans="2:19">
      <c r="B14" s="215">
        <v>10</v>
      </c>
      <c r="C14" s="191">
        <v>6</v>
      </c>
      <c r="D14" s="322" t="s">
        <v>295</v>
      </c>
      <c r="E14" s="60" t="str">
        <f>IF(VLOOKUP(D14,'ﾚｰﾃｨﾝｸﾞ計算書(TSF)'!$D$5:$H$61,2,FALSE)=0," ",VLOOKUP(D14,'ﾚｰﾃｨﾝｸﾞ計算書(TSF)'!$D$5:$H$61,2,FALSE))</f>
        <v>6363</v>
      </c>
      <c r="F14" s="60" t="str">
        <f>VLOOKUP(D14,'ﾚｰﾃｨﾝｸﾞ計算書(TSF)'!$D$5:$H$61,3,FALSE)</f>
        <v>Dehler36SQ</v>
      </c>
      <c r="G14" s="33">
        <f>VLOOKUP(D14,'レーティング計算書(OYCRating)'!$D$5:$M$41,4,FALSE)</f>
        <v>640</v>
      </c>
      <c r="H14" s="165">
        <f>VLOOKUP(D14,'レーティング計算書(OYCRating)'!$D$5:$M$41,5,FALSE)</f>
        <v>0.02</v>
      </c>
      <c r="I14" s="66">
        <f>VLOOKUP(D14,'レーティング計算書(OYCRating)'!$D$5:$M$41,6,FALSE)</f>
        <v>0</v>
      </c>
      <c r="J14" s="242">
        <f>VLOOKUP(D14,'レーティング計算書(OYCRating)'!$D$5:$M$41,7,FALSE)</f>
        <v>-0.02</v>
      </c>
      <c r="K14" s="246">
        <f t="shared" si="0"/>
        <v>640</v>
      </c>
      <c r="L14" s="236">
        <f t="shared" si="1"/>
        <v>0.9375</v>
      </c>
      <c r="M14" s="68">
        <f>VLOOKUP(D14,'レーティング計算書(OYCRating)'!$D$5:$M$41,10,FALSE)</f>
        <v>0.03</v>
      </c>
      <c r="N14" s="164">
        <f>VLOOKUP(D14,レース着順とタイム!$C$7:$D$43,2,FALSE)</f>
        <v>0.51818287037037036</v>
      </c>
      <c r="O14" s="21">
        <f t="shared" si="2"/>
        <v>8770.9999999999982</v>
      </c>
      <c r="P14" s="22">
        <f t="shared" si="3"/>
        <v>8770.9999999999982</v>
      </c>
      <c r="Q14" s="226">
        <f t="shared" si="4"/>
        <v>8477.1262886597924</v>
      </c>
      <c r="R14" s="156">
        <f t="shared" si="5"/>
        <v>974.72782367737909</v>
      </c>
      <c r="S14" s="157">
        <f t="shared" si="6"/>
        <v>3174.3080756404252</v>
      </c>
    </row>
    <row r="15" spans="2:19" hidden="1">
      <c r="B15" s="215">
        <v>11</v>
      </c>
      <c r="C15" s="191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2" t="e">
        <f>VLOOKUP(D15,'レーティング計算書(OYCRating)'!$D$5:$M$41,7,FALSE)</f>
        <v>#N/A</v>
      </c>
      <c r="K15" s="246" t="e">
        <f t="shared" ref="K15:K41" si="7">G15+H15*G15+I15*G15+J15*G15</f>
        <v>#N/A</v>
      </c>
      <c r="L15" s="236" t="e">
        <f t="shared" ref="L15:L41" si="8">600/K15</f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ref="O15:O16" si="9">(N15-$N$3)*86400</f>
        <v>#N/A</v>
      </c>
      <c r="P15" s="22" t="e">
        <f t="shared" si="3"/>
        <v>#N/A</v>
      </c>
      <c r="Q15" s="226" t="e">
        <f t="shared" si="4"/>
        <v>#N/A</v>
      </c>
      <c r="R15" s="156" t="e">
        <f t="shared" ref="R15:R16" si="10">IF(Q15=0, "-",Q15-Q14)</f>
        <v>#N/A</v>
      </c>
      <c r="S15" s="157" t="e">
        <f t="shared" ref="S15:S16" si="11">IF(Q15=0, "-", Q15-$Q$5)</f>
        <v>#N/A</v>
      </c>
    </row>
    <row r="16" spans="2:19" hidden="1">
      <c r="B16" s="215">
        <v>12</v>
      </c>
      <c r="C16" s="191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2" t="e">
        <f>VLOOKUP(D16,'レーティング計算書(OYCRating)'!$D$5:$M$41,7,FALSE)</f>
        <v>#N/A</v>
      </c>
      <c r="K16" s="246" t="e">
        <f t="shared" si="7"/>
        <v>#N/A</v>
      </c>
      <c r="L16" s="236" t="e">
        <f t="shared" si="8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9"/>
        <v>#N/A</v>
      </c>
      <c r="P16" s="22" t="e">
        <f t="shared" si="3"/>
        <v>#N/A</v>
      </c>
      <c r="Q16" s="226" t="e">
        <f t="shared" si="4"/>
        <v>#N/A</v>
      </c>
      <c r="R16" s="156" t="e">
        <f t="shared" si="10"/>
        <v>#N/A</v>
      </c>
      <c r="S16" s="157" t="e">
        <f t="shared" si="11"/>
        <v>#N/A</v>
      </c>
    </row>
    <row r="17" spans="2:19" hidden="1">
      <c r="B17" s="215">
        <v>13</v>
      </c>
      <c r="C17" s="191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2" t="e">
        <f>VLOOKUP(D17,'レーティング計算書(OYCRating)'!$D$5:$M$41,7,FALSE)</f>
        <v>#N/A</v>
      </c>
      <c r="K17" s="246" t="e">
        <f t="shared" si="7"/>
        <v>#N/A</v>
      </c>
      <c r="L17" s="236" t="e">
        <f t="shared" si="8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12">(N17-$N$3)*86400</f>
        <v>#N/A</v>
      </c>
      <c r="P17" s="22" t="e">
        <f t="shared" ref="P17:P41" si="13">IF(O17&gt;0,O17,99999999)</f>
        <v>#N/A</v>
      </c>
      <c r="Q17" s="226" t="e">
        <f t="shared" ref="Q17:Q41" si="14">P17*L17/(1-M17)</f>
        <v>#N/A</v>
      </c>
      <c r="R17" s="156" t="e">
        <f t="shared" ref="R17:R41" si="15">IF(Q17=0, "-",Q17-Q16)</f>
        <v>#N/A</v>
      </c>
      <c r="S17" s="157" t="e">
        <f t="shared" ref="S17:S41" si="16">IF(Q17=0, "-", Q17-$Q$5)</f>
        <v>#N/A</v>
      </c>
    </row>
    <row r="18" spans="2:19" hidden="1">
      <c r="B18" s="215">
        <v>14</v>
      </c>
      <c r="C18" s="191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2" t="e">
        <f>VLOOKUP(D18,'レーティング計算書(OYCRating)'!$D$5:$M$41,7,FALSE)</f>
        <v>#N/A</v>
      </c>
      <c r="K18" s="246" t="e">
        <f t="shared" si="7"/>
        <v>#N/A</v>
      </c>
      <c r="L18" s="236" t="e">
        <f t="shared" si="8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12"/>
        <v>#N/A</v>
      </c>
      <c r="P18" s="22" t="e">
        <f t="shared" si="13"/>
        <v>#N/A</v>
      </c>
      <c r="Q18" s="226" t="e">
        <f t="shared" si="14"/>
        <v>#N/A</v>
      </c>
      <c r="R18" s="156" t="e">
        <f t="shared" si="15"/>
        <v>#N/A</v>
      </c>
      <c r="S18" s="157" t="e">
        <f t="shared" si="16"/>
        <v>#N/A</v>
      </c>
    </row>
    <row r="19" spans="2:19" hidden="1">
      <c r="B19" s="215">
        <v>15</v>
      </c>
      <c r="C19" s="191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2" t="e">
        <f>VLOOKUP(D19,'レーティング計算書(OYCRating)'!$D$5:$M$41,7,FALSE)</f>
        <v>#N/A</v>
      </c>
      <c r="K19" s="246" t="e">
        <f t="shared" si="7"/>
        <v>#N/A</v>
      </c>
      <c r="L19" s="236" t="e">
        <f t="shared" si="8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12"/>
        <v>#N/A</v>
      </c>
      <c r="P19" s="22" t="e">
        <f t="shared" si="13"/>
        <v>#N/A</v>
      </c>
      <c r="Q19" s="226" t="e">
        <f t="shared" si="14"/>
        <v>#N/A</v>
      </c>
      <c r="R19" s="156" t="e">
        <f t="shared" si="15"/>
        <v>#N/A</v>
      </c>
      <c r="S19" s="157" t="e">
        <f t="shared" si="16"/>
        <v>#N/A</v>
      </c>
    </row>
    <row r="20" spans="2:19" hidden="1">
      <c r="B20" s="215">
        <v>16</v>
      </c>
      <c r="C20" s="191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2" t="e">
        <f>VLOOKUP(D20,'レーティング計算書(OYCRating)'!$D$5:$M$41,7,FALSE)</f>
        <v>#N/A</v>
      </c>
      <c r="K20" s="246" t="e">
        <f t="shared" si="7"/>
        <v>#N/A</v>
      </c>
      <c r="L20" s="236" t="e">
        <f t="shared" si="8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12"/>
        <v>#N/A</v>
      </c>
      <c r="P20" s="22" t="e">
        <f t="shared" si="13"/>
        <v>#N/A</v>
      </c>
      <c r="Q20" s="226" t="e">
        <f t="shared" si="14"/>
        <v>#N/A</v>
      </c>
      <c r="R20" s="156" t="e">
        <f t="shared" si="15"/>
        <v>#N/A</v>
      </c>
      <c r="S20" s="157" t="e">
        <f t="shared" si="16"/>
        <v>#N/A</v>
      </c>
    </row>
    <row r="21" spans="2:19" hidden="1">
      <c r="B21" s="215">
        <v>17</v>
      </c>
      <c r="C21" s="191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2" t="e">
        <f>VLOOKUP(D21,'レーティング計算書(OYCRating)'!$D$5:$M$41,7,FALSE)</f>
        <v>#N/A</v>
      </c>
      <c r="K21" s="246" t="e">
        <f t="shared" si="7"/>
        <v>#N/A</v>
      </c>
      <c r="L21" s="236" t="e">
        <f t="shared" si="8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12"/>
        <v>#N/A</v>
      </c>
      <c r="P21" s="22" t="e">
        <f t="shared" si="13"/>
        <v>#N/A</v>
      </c>
      <c r="Q21" s="226" t="e">
        <f t="shared" si="14"/>
        <v>#N/A</v>
      </c>
      <c r="R21" s="156" t="e">
        <f t="shared" si="15"/>
        <v>#N/A</v>
      </c>
      <c r="S21" s="157" t="e">
        <f t="shared" si="16"/>
        <v>#N/A</v>
      </c>
    </row>
    <row r="22" spans="2:19" hidden="1">
      <c r="B22" s="215">
        <v>18</v>
      </c>
      <c r="C22" s="191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2" t="e">
        <f>VLOOKUP(D22,'レーティング計算書(OYCRating)'!$D$5:$M$41,7,FALSE)</f>
        <v>#N/A</v>
      </c>
      <c r="K22" s="246" t="e">
        <f t="shared" si="7"/>
        <v>#N/A</v>
      </c>
      <c r="L22" s="236" t="e">
        <f t="shared" si="8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12"/>
        <v>#N/A</v>
      </c>
      <c r="P22" s="22" t="e">
        <f t="shared" si="13"/>
        <v>#N/A</v>
      </c>
      <c r="Q22" s="226" t="e">
        <f t="shared" si="14"/>
        <v>#N/A</v>
      </c>
      <c r="R22" s="156" t="e">
        <f t="shared" si="15"/>
        <v>#N/A</v>
      </c>
      <c r="S22" s="157" t="e">
        <f t="shared" si="16"/>
        <v>#N/A</v>
      </c>
    </row>
    <row r="23" spans="2:19" hidden="1">
      <c r="B23" s="215">
        <v>19</v>
      </c>
      <c r="C23" s="191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2" t="e">
        <f>VLOOKUP(D23,'レーティング計算書(OYCRating)'!$D$5:$M$41,7,FALSE)</f>
        <v>#N/A</v>
      </c>
      <c r="K23" s="246" t="e">
        <f t="shared" si="7"/>
        <v>#N/A</v>
      </c>
      <c r="L23" s="236" t="e">
        <f t="shared" si="8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12"/>
        <v>#N/A</v>
      </c>
      <c r="P23" s="22" t="e">
        <f t="shared" si="13"/>
        <v>#N/A</v>
      </c>
      <c r="Q23" s="226" t="e">
        <f t="shared" si="14"/>
        <v>#N/A</v>
      </c>
      <c r="R23" s="156" t="e">
        <f t="shared" si="15"/>
        <v>#N/A</v>
      </c>
      <c r="S23" s="157" t="e">
        <f t="shared" si="16"/>
        <v>#N/A</v>
      </c>
    </row>
    <row r="24" spans="2:19" hidden="1">
      <c r="B24" s="215">
        <v>20</v>
      </c>
      <c r="C24" s="191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2" t="e">
        <f>VLOOKUP(D24,'レーティング計算書(OYCRating)'!$D$5:$M$41,7,FALSE)</f>
        <v>#N/A</v>
      </c>
      <c r="K24" s="246" t="e">
        <f t="shared" si="7"/>
        <v>#N/A</v>
      </c>
      <c r="L24" s="236" t="e">
        <f t="shared" si="8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12"/>
        <v>#N/A</v>
      </c>
      <c r="P24" s="22" t="e">
        <f t="shared" si="13"/>
        <v>#N/A</v>
      </c>
      <c r="Q24" s="226" t="e">
        <f t="shared" si="14"/>
        <v>#N/A</v>
      </c>
      <c r="R24" s="156" t="e">
        <f t="shared" si="15"/>
        <v>#N/A</v>
      </c>
      <c r="S24" s="157" t="e">
        <f t="shared" si="16"/>
        <v>#N/A</v>
      </c>
    </row>
    <row r="25" spans="2:19" hidden="1">
      <c r="B25" s="215">
        <v>21</v>
      </c>
      <c r="C25" s="191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2" t="e">
        <f>VLOOKUP(D25,'レーティング計算書(OYCRating)'!$D$5:$M$41,7,FALSE)</f>
        <v>#N/A</v>
      </c>
      <c r="K25" s="246" t="e">
        <f t="shared" si="7"/>
        <v>#N/A</v>
      </c>
      <c r="L25" s="236" t="e">
        <f t="shared" si="8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12"/>
        <v>#N/A</v>
      </c>
      <c r="P25" s="22" t="e">
        <f t="shared" si="13"/>
        <v>#N/A</v>
      </c>
      <c r="Q25" s="226" t="e">
        <f t="shared" si="14"/>
        <v>#N/A</v>
      </c>
      <c r="R25" s="156" t="e">
        <f t="shared" si="15"/>
        <v>#N/A</v>
      </c>
      <c r="S25" s="157" t="e">
        <f t="shared" si="16"/>
        <v>#N/A</v>
      </c>
    </row>
    <row r="26" spans="2:19" hidden="1">
      <c r="B26" s="215">
        <v>22</v>
      </c>
      <c r="C26" s="191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2" t="e">
        <f>VLOOKUP(D26,'レーティング計算書(OYCRating)'!$D$5:$M$41,7,FALSE)</f>
        <v>#N/A</v>
      </c>
      <c r="K26" s="246" t="e">
        <f t="shared" si="7"/>
        <v>#N/A</v>
      </c>
      <c r="L26" s="236" t="e">
        <f t="shared" si="8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12"/>
        <v>#N/A</v>
      </c>
      <c r="P26" s="22" t="e">
        <f t="shared" si="13"/>
        <v>#N/A</v>
      </c>
      <c r="Q26" s="226" t="e">
        <f t="shared" si="14"/>
        <v>#N/A</v>
      </c>
      <c r="R26" s="156" t="e">
        <f t="shared" si="15"/>
        <v>#N/A</v>
      </c>
      <c r="S26" s="157" t="e">
        <f t="shared" si="16"/>
        <v>#N/A</v>
      </c>
    </row>
    <row r="27" spans="2:19" hidden="1">
      <c r="B27" s="215">
        <v>23</v>
      </c>
      <c r="C27" s="191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2" t="e">
        <f>VLOOKUP(D27,'レーティング計算書(OYCRating)'!$D$5:$M$41,7,FALSE)</f>
        <v>#N/A</v>
      </c>
      <c r="K27" s="246" t="e">
        <f t="shared" si="7"/>
        <v>#N/A</v>
      </c>
      <c r="L27" s="236" t="e">
        <f t="shared" si="8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12"/>
        <v>#N/A</v>
      </c>
      <c r="P27" s="22" t="e">
        <f t="shared" si="13"/>
        <v>#N/A</v>
      </c>
      <c r="Q27" s="226" t="e">
        <f t="shared" si="14"/>
        <v>#N/A</v>
      </c>
      <c r="R27" s="156" t="e">
        <f t="shared" si="15"/>
        <v>#N/A</v>
      </c>
      <c r="S27" s="157" t="e">
        <f t="shared" si="16"/>
        <v>#N/A</v>
      </c>
    </row>
    <row r="28" spans="2:19" hidden="1">
      <c r="B28" s="215">
        <v>24</v>
      </c>
      <c r="C28" s="191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2" t="e">
        <f>VLOOKUP(D28,'レーティング計算書(OYCRating)'!$D$5:$M$41,7,FALSE)</f>
        <v>#N/A</v>
      </c>
      <c r="K28" s="246" t="e">
        <f t="shared" si="7"/>
        <v>#N/A</v>
      </c>
      <c r="L28" s="236" t="e">
        <f t="shared" si="8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12"/>
        <v>#N/A</v>
      </c>
      <c r="P28" s="22" t="e">
        <f t="shared" si="13"/>
        <v>#N/A</v>
      </c>
      <c r="Q28" s="226" t="e">
        <f t="shared" si="14"/>
        <v>#N/A</v>
      </c>
      <c r="R28" s="156" t="e">
        <f t="shared" si="15"/>
        <v>#N/A</v>
      </c>
      <c r="S28" s="157" t="e">
        <f t="shared" si="16"/>
        <v>#N/A</v>
      </c>
    </row>
    <row r="29" spans="2:19" hidden="1">
      <c r="B29" s="215">
        <v>25</v>
      </c>
      <c r="C29" s="191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2" t="e">
        <f>VLOOKUP(D29,'レーティング計算書(OYCRating)'!$D$5:$M$41,7,FALSE)</f>
        <v>#N/A</v>
      </c>
      <c r="K29" s="246" t="e">
        <f t="shared" si="7"/>
        <v>#N/A</v>
      </c>
      <c r="L29" s="236" t="e">
        <f t="shared" si="8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12"/>
        <v>#N/A</v>
      </c>
      <c r="P29" s="22" t="e">
        <f t="shared" si="13"/>
        <v>#N/A</v>
      </c>
      <c r="Q29" s="226" t="e">
        <f t="shared" si="14"/>
        <v>#N/A</v>
      </c>
      <c r="R29" s="156" t="e">
        <f t="shared" si="15"/>
        <v>#N/A</v>
      </c>
      <c r="S29" s="157" t="e">
        <f t="shared" si="16"/>
        <v>#N/A</v>
      </c>
    </row>
    <row r="30" spans="2:19" hidden="1">
      <c r="B30" s="215">
        <v>26</v>
      </c>
      <c r="C30" s="191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2" t="e">
        <f>VLOOKUP(D30,'レーティング計算書(OYCRating)'!$D$5:$M$41,7,FALSE)</f>
        <v>#N/A</v>
      </c>
      <c r="K30" s="246" t="e">
        <f t="shared" si="7"/>
        <v>#N/A</v>
      </c>
      <c r="L30" s="236" t="e">
        <f t="shared" si="8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12"/>
        <v>#N/A</v>
      </c>
      <c r="P30" s="22" t="e">
        <f t="shared" si="13"/>
        <v>#N/A</v>
      </c>
      <c r="Q30" s="226" t="e">
        <f t="shared" si="14"/>
        <v>#N/A</v>
      </c>
      <c r="R30" s="156" t="e">
        <f t="shared" si="15"/>
        <v>#N/A</v>
      </c>
      <c r="S30" s="157" t="e">
        <f t="shared" si="16"/>
        <v>#N/A</v>
      </c>
    </row>
    <row r="31" spans="2:19" hidden="1">
      <c r="B31" s="215">
        <v>27</v>
      </c>
      <c r="C31" s="191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2" t="e">
        <f>VLOOKUP(D31,'レーティング計算書(OYCRating)'!$D$5:$M$41,7,FALSE)</f>
        <v>#N/A</v>
      </c>
      <c r="K31" s="246" t="e">
        <f t="shared" si="7"/>
        <v>#N/A</v>
      </c>
      <c r="L31" s="236" t="e">
        <f t="shared" si="8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12"/>
        <v>#N/A</v>
      </c>
      <c r="P31" s="22" t="e">
        <f t="shared" si="13"/>
        <v>#N/A</v>
      </c>
      <c r="Q31" s="226" t="e">
        <f t="shared" si="14"/>
        <v>#N/A</v>
      </c>
      <c r="R31" s="156" t="e">
        <f t="shared" si="15"/>
        <v>#N/A</v>
      </c>
      <c r="S31" s="157" t="e">
        <f t="shared" si="16"/>
        <v>#N/A</v>
      </c>
    </row>
    <row r="32" spans="2:19" hidden="1">
      <c r="B32" s="215">
        <v>28</v>
      </c>
      <c r="C32" s="191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2" t="e">
        <f>VLOOKUP(D32,'レーティング計算書(OYCRating)'!$D$5:$M$41,7,FALSE)</f>
        <v>#N/A</v>
      </c>
      <c r="K32" s="246" t="e">
        <f t="shared" si="7"/>
        <v>#N/A</v>
      </c>
      <c r="L32" s="236" t="e">
        <f t="shared" si="8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12"/>
        <v>#N/A</v>
      </c>
      <c r="P32" s="22" t="e">
        <f t="shared" si="13"/>
        <v>#N/A</v>
      </c>
      <c r="Q32" s="226" t="e">
        <f t="shared" si="14"/>
        <v>#N/A</v>
      </c>
      <c r="R32" s="156" t="e">
        <f t="shared" si="15"/>
        <v>#N/A</v>
      </c>
      <c r="S32" s="157" t="e">
        <f t="shared" si="16"/>
        <v>#N/A</v>
      </c>
    </row>
    <row r="33" spans="2:19" hidden="1">
      <c r="B33" s="215">
        <v>29</v>
      </c>
      <c r="C33" s="191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2" t="e">
        <f>VLOOKUP(D33,'レーティング計算書(OYCRating)'!$D$5:$M$41,7,FALSE)</f>
        <v>#N/A</v>
      </c>
      <c r="K33" s="246" t="e">
        <f t="shared" si="7"/>
        <v>#N/A</v>
      </c>
      <c r="L33" s="236" t="e">
        <f t="shared" si="8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12"/>
        <v>#N/A</v>
      </c>
      <c r="P33" s="22" t="e">
        <f t="shared" si="13"/>
        <v>#N/A</v>
      </c>
      <c r="Q33" s="226" t="e">
        <f t="shared" si="14"/>
        <v>#N/A</v>
      </c>
      <c r="R33" s="156" t="e">
        <f t="shared" si="15"/>
        <v>#N/A</v>
      </c>
      <c r="S33" s="157" t="e">
        <f t="shared" si="16"/>
        <v>#N/A</v>
      </c>
    </row>
    <row r="34" spans="2:19" hidden="1">
      <c r="B34" s="215">
        <v>30</v>
      </c>
      <c r="C34" s="191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2" t="e">
        <f>VLOOKUP(D34,'レーティング計算書(OYCRating)'!$D$5:$M$41,7,FALSE)</f>
        <v>#N/A</v>
      </c>
      <c r="K34" s="246" t="e">
        <f t="shared" si="7"/>
        <v>#N/A</v>
      </c>
      <c r="L34" s="236" t="e">
        <f t="shared" si="8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12"/>
        <v>#N/A</v>
      </c>
      <c r="P34" s="22" t="e">
        <f t="shared" si="13"/>
        <v>#N/A</v>
      </c>
      <c r="Q34" s="226" t="e">
        <f t="shared" si="14"/>
        <v>#N/A</v>
      </c>
      <c r="R34" s="156" t="e">
        <f t="shared" si="15"/>
        <v>#N/A</v>
      </c>
      <c r="S34" s="157" t="e">
        <f t="shared" si="16"/>
        <v>#N/A</v>
      </c>
    </row>
    <row r="35" spans="2:19" hidden="1">
      <c r="B35" s="215">
        <v>31</v>
      </c>
      <c r="C35" s="191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2" t="e">
        <f>VLOOKUP(D35,'レーティング計算書(OYCRating)'!$D$5:$M$41,7,FALSE)</f>
        <v>#N/A</v>
      </c>
      <c r="K35" s="246" t="e">
        <f t="shared" si="7"/>
        <v>#N/A</v>
      </c>
      <c r="L35" s="236" t="e">
        <f t="shared" si="8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12"/>
        <v>#N/A</v>
      </c>
      <c r="P35" s="22" t="e">
        <f t="shared" si="13"/>
        <v>#N/A</v>
      </c>
      <c r="Q35" s="226" t="e">
        <f t="shared" si="14"/>
        <v>#N/A</v>
      </c>
      <c r="R35" s="156" t="e">
        <f t="shared" si="15"/>
        <v>#N/A</v>
      </c>
      <c r="S35" s="157" t="e">
        <f t="shared" si="16"/>
        <v>#N/A</v>
      </c>
    </row>
    <row r="36" spans="2:19" hidden="1">
      <c r="B36" s="215">
        <v>32</v>
      </c>
      <c r="C36" s="191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2" t="e">
        <f>VLOOKUP(D36,'レーティング計算書(OYCRating)'!$D$5:$M$41,7,FALSE)</f>
        <v>#N/A</v>
      </c>
      <c r="K36" s="246" t="e">
        <f t="shared" si="7"/>
        <v>#N/A</v>
      </c>
      <c r="L36" s="236" t="e">
        <f t="shared" si="8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12"/>
        <v>#N/A</v>
      </c>
      <c r="P36" s="22" t="e">
        <f t="shared" si="13"/>
        <v>#N/A</v>
      </c>
      <c r="Q36" s="226" t="e">
        <f t="shared" si="14"/>
        <v>#N/A</v>
      </c>
      <c r="R36" s="156" t="e">
        <f t="shared" si="15"/>
        <v>#N/A</v>
      </c>
      <c r="S36" s="157" t="e">
        <f t="shared" si="16"/>
        <v>#N/A</v>
      </c>
    </row>
    <row r="37" spans="2:19" hidden="1">
      <c r="B37" s="215">
        <v>33</v>
      </c>
      <c r="C37" s="191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2" t="e">
        <f>VLOOKUP(D37,'レーティング計算書(OYCRating)'!$D$5:$M$41,7,FALSE)</f>
        <v>#N/A</v>
      </c>
      <c r="K37" s="246" t="e">
        <f t="shared" si="7"/>
        <v>#N/A</v>
      </c>
      <c r="L37" s="236" t="e">
        <f t="shared" si="8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12"/>
        <v>#N/A</v>
      </c>
      <c r="P37" s="22" t="e">
        <f t="shared" si="13"/>
        <v>#N/A</v>
      </c>
      <c r="Q37" s="226" t="e">
        <f t="shared" si="14"/>
        <v>#N/A</v>
      </c>
      <c r="R37" s="156" t="e">
        <f t="shared" si="15"/>
        <v>#N/A</v>
      </c>
      <c r="S37" s="157" t="e">
        <f t="shared" si="16"/>
        <v>#N/A</v>
      </c>
    </row>
    <row r="38" spans="2:19" hidden="1">
      <c r="B38" s="215">
        <v>34</v>
      </c>
      <c r="C38" s="191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2" t="e">
        <f>VLOOKUP(D38,'レーティング計算書(OYCRating)'!$D$5:$M$41,7,FALSE)</f>
        <v>#N/A</v>
      </c>
      <c r="K38" s="246" t="e">
        <f t="shared" si="7"/>
        <v>#N/A</v>
      </c>
      <c r="L38" s="236" t="e">
        <f t="shared" si="8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12"/>
        <v>#N/A</v>
      </c>
      <c r="P38" s="22" t="e">
        <f t="shared" si="13"/>
        <v>#N/A</v>
      </c>
      <c r="Q38" s="226" t="e">
        <f t="shared" si="14"/>
        <v>#N/A</v>
      </c>
      <c r="R38" s="156" t="e">
        <f t="shared" si="15"/>
        <v>#N/A</v>
      </c>
      <c r="S38" s="157" t="e">
        <f t="shared" si="16"/>
        <v>#N/A</v>
      </c>
    </row>
    <row r="39" spans="2:19" hidden="1">
      <c r="B39" s="215">
        <v>35</v>
      </c>
      <c r="C39" s="191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2" t="e">
        <f>VLOOKUP(D39,'レーティング計算書(OYCRating)'!$D$5:$M$41,7,FALSE)</f>
        <v>#N/A</v>
      </c>
      <c r="K39" s="246" t="e">
        <f t="shared" si="7"/>
        <v>#N/A</v>
      </c>
      <c r="L39" s="236" t="e">
        <f t="shared" si="8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12"/>
        <v>#N/A</v>
      </c>
      <c r="P39" s="22" t="e">
        <f t="shared" si="13"/>
        <v>#N/A</v>
      </c>
      <c r="Q39" s="226" t="e">
        <f t="shared" si="14"/>
        <v>#N/A</v>
      </c>
      <c r="R39" s="156" t="e">
        <f t="shared" si="15"/>
        <v>#N/A</v>
      </c>
      <c r="S39" s="157" t="e">
        <f t="shared" si="16"/>
        <v>#N/A</v>
      </c>
    </row>
    <row r="40" spans="2:19" hidden="1">
      <c r="B40" s="215">
        <v>36</v>
      </c>
      <c r="C40" s="191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2" t="e">
        <f>VLOOKUP(D40,'レーティング計算書(OYCRating)'!$D$5:$M$41,7,FALSE)</f>
        <v>#N/A</v>
      </c>
      <c r="K40" s="246" t="e">
        <f t="shared" si="7"/>
        <v>#N/A</v>
      </c>
      <c r="L40" s="236" t="e">
        <f t="shared" si="8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12"/>
        <v>#N/A</v>
      </c>
      <c r="P40" s="22" t="e">
        <f t="shared" si="13"/>
        <v>#N/A</v>
      </c>
      <c r="Q40" s="226" t="e">
        <f t="shared" si="14"/>
        <v>#N/A</v>
      </c>
      <c r="R40" s="156" t="e">
        <f t="shared" si="15"/>
        <v>#N/A</v>
      </c>
      <c r="S40" s="157" t="e">
        <f t="shared" si="16"/>
        <v>#N/A</v>
      </c>
    </row>
    <row r="41" spans="2:19" ht="14.25" hidden="1" thickBot="1">
      <c r="B41" s="215">
        <v>37</v>
      </c>
      <c r="C41" s="202">
        <v>37</v>
      </c>
      <c r="D41" s="287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4" t="e">
        <f>VLOOKUP(D41,'レーティング計算書(OYCRating)'!$D$5:$M$41,7,FALSE)</f>
        <v>#N/A</v>
      </c>
      <c r="K41" s="285" t="e">
        <f t="shared" si="7"/>
        <v>#N/A</v>
      </c>
      <c r="L41" s="286" t="e">
        <f t="shared" si="8"/>
        <v>#N/A</v>
      </c>
      <c r="M41" s="283" t="e">
        <f>VLOOKUP(D41,'レーティング計算書(OYCRating)'!$D$5:$M$41,10,FALSE)</f>
        <v>#N/A</v>
      </c>
      <c r="N41" s="219" t="e">
        <f>VLOOKUP(D41,レース着順とタイム!$C$7:$D$43,2,FALSE)</f>
        <v>#N/A</v>
      </c>
      <c r="O41" s="170" t="e">
        <f t="shared" si="12"/>
        <v>#N/A</v>
      </c>
      <c r="P41" s="39" t="e">
        <f t="shared" si="13"/>
        <v>#N/A</v>
      </c>
      <c r="Q41" s="227" t="e">
        <f t="shared" si="14"/>
        <v>#N/A</v>
      </c>
      <c r="R41" s="220" t="e">
        <f t="shared" si="15"/>
        <v>#N/A</v>
      </c>
      <c r="S41" s="221" t="e">
        <f t="shared" si="16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B5:S14">
    <sortCondition ref="Q5:Q14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D44" sqref="D44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8" t="s">
        <v>279</v>
      </c>
      <c r="C2" s="328"/>
      <c r="D2" s="328"/>
      <c r="E2" s="328"/>
      <c r="F2" s="328"/>
      <c r="G2" s="328"/>
      <c r="H2" s="328"/>
      <c r="I2" s="328"/>
    </row>
    <row r="3" spans="2:16" ht="22.7" customHeight="1" thickBot="1">
      <c r="B3" s="332" t="s">
        <v>63</v>
      </c>
      <c r="C3" s="332"/>
      <c r="D3" s="332"/>
      <c r="E3" s="2"/>
      <c r="F3" s="3" t="s">
        <v>44</v>
      </c>
      <c r="G3" s="3"/>
      <c r="H3" s="85">
        <f>レース着順とタイム!D3</f>
        <v>45242</v>
      </c>
      <c r="I3" s="4">
        <f>レース着順とタイム!D4</f>
        <v>0.41666666666666669</v>
      </c>
      <c r="J3" s="4"/>
      <c r="K3" s="4"/>
      <c r="L3" s="4"/>
    </row>
    <row r="4" spans="2:16" ht="14.25" thickBot="1">
      <c r="B4" s="176" t="s">
        <v>45</v>
      </c>
      <c r="C4" s="177" t="s">
        <v>4</v>
      </c>
      <c r="D4" s="178" t="s">
        <v>5</v>
      </c>
      <c r="E4" s="179" t="s">
        <v>46</v>
      </c>
      <c r="F4" s="180" t="s">
        <v>47</v>
      </c>
      <c r="G4" s="181" t="s">
        <v>48</v>
      </c>
      <c r="H4" s="182" t="s">
        <v>53</v>
      </c>
      <c r="I4" s="183" t="s">
        <v>55</v>
      </c>
      <c r="J4" s="184" t="s">
        <v>7</v>
      </c>
      <c r="K4" s="185" t="s">
        <v>7</v>
      </c>
      <c r="L4" s="222" t="s">
        <v>56</v>
      </c>
      <c r="M4" s="176" t="s">
        <v>57</v>
      </c>
      <c r="N4" s="186" t="s">
        <v>58</v>
      </c>
    </row>
    <row r="5" spans="2:16">
      <c r="B5" s="262">
        <v>1</v>
      </c>
      <c r="C5" s="262">
        <v>1</v>
      </c>
      <c r="D5" s="257" t="s">
        <v>283</v>
      </c>
      <c r="E5" s="258" t="str">
        <f>IF(VLOOKUP(D5,'ﾚｰﾃｨﾝｸﾞ計算書(TSF)'!$D$5:$H$61,2,FALSE)=0," ",VLOOKUP(D5,'ﾚｰﾃｨﾝｸﾞ計算書(TSF)'!$D$5:$H$61,2,FALSE))</f>
        <v>210</v>
      </c>
      <c r="F5" s="187" t="str">
        <f>VLOOKUP(D5,'ﾚｰﾃｨﾝｸﾞ計算書(TSF)'!$D$5:$H$61,3,FALSE)</f>
        <v>fre-31</v>
      </c>
      <c r="G5" s="188">
        <f>VLOOKUP(D5,'ﾚｰﾃｨﾝｸﾞ計算書(TSF)'!$D$5:$H$61,4,FALSE)</f>
        <v>663</v>
      </c>
      <c r="H5" s="189">
        <f t="shared" ref="H5:H15" si="0">600/G5</f>
        <v>0.90497737556561086</v>
      </c>
      <c r="I5" s="259">
        <f>VLOOKUP(D5,レース着順とタイム!$C$7:$D$43,2,FALSE)</f>
        <v>0.4846759259259259</v>
      </c>
      <c r="J5" s="260">
        <f t="shared" ref="J5:J15" si="1">(I5-$I$3)*86400</f>
        <v>5875.9999999999964</v>
      </c>
      <c r="K5" s="248">
        <f t="shared" ref="K5:K15" si="2">IF(J5&gt;0,J5,99999999)</f>
        <v>5875.9999999999964</v>
      </c>
      <c r="L5" s="261">
        <f t="shared" ref="L5:L15" si="3">K5*H5</f>
        <v>5317.6470588235261</v>
      </c>
      <c r="M5" s="192"/>
      <c r="N5" s="193"/>
    </row>
    <row r="6" spans="2:16">
      <c r="B6" s="263">
        <v>2</v>
      </c>
      <c r="C6" s="263">
        <v>2</v>
      </c>
      <c r="D6" s="206" t="s">
        <v>286</v>
      </c>
      <c r="E6" s="175" t="str">
        <f>IF(VLOOKUP(D6,'ﾚｰﾃｨﾝｸﾞ計算書(TSF)'!$D$5:$H$61,2,FALSE)=0," ",VLOOKUP(D6,'ﾚｰﾃｨﾝｸﾞ計算書(TSF)'!$D$5:$H$61,2,FALSE))</f>
        <v>4167</v>
      </c>
      <c r="F6" s="195" t="str">
        <f>VLOOKUP(D6,'ﾚｰﾃｨﾝｸﾞ計算書(TSF)'!$D$5:$H$61,3,FALSE)</f>
        <v>yokoyama-30sr P:B</v>
      </c>
      <c r="G6" s="196">
        <f>VLOOKUP(D6,'ﾚｰﾃｨﾝｸﾞ計算書(TSF)'!$D$5:$H$61,4,FALSE)</f>
        <v>677</v>
      </c>
      <c r="H6" s="197">
        <f t="shared" si="0"/>
        <v>0.88626292466765144</v>
      </c>
      <c r="I6" s="207">
        <f>VLOOKUP(D6,レース着順とタイム!$C$7:$D$43,2,FALSE)</f>
        <v>0.48652777777777773</v>
      </c>
      <c r="J6" s="190">
        <f t="shared" si="1"/>
        <v>6035.9999999999936</v>
      </c>
      <c r="K6" s="191">
        <f t="shared" si="2"/>
        <v>6035.9999999999936</v>
      </c>
      <c r="L6" s="223">
        <f t="shared" si="3"/>
        <v>5349.4830132939387</v>
      </c>
      <c r="M6" s="198">
        <f t="shared" ref="M6:M15" si="4">IF(L6=0, "-",L6-L5)</f>
        <v>31.835954470412617</v>
      </c>
      <c r="N6" s="199">
        <f t="shared" ref="N6:N15" si="5">IF(L6=0, "-", L6-$L$5)</f>
        <v>31.835954470412617</v>
      </c>
    </row>
    <row r="7" spans="2:16">
      <c r="B7" s="263">
        <v>3</v>
      </c>
      <c r="C7" s="263">
        <v>3</v>
      </c>
      <c r="D7" s="206" t="s">
        <v>68</v>
      </c>
      <c r="E7" s="175" t="str">
        <f>IF(VLOOKUP(D7,'ﾚｰﾃｨﾝｸﾞ計算書(TSF)'!$D$5:$H$61,2,FALSE)=0," ",VLOOKUP(D7,'ﾚｰﾃｨﾝｸﾞ計算書(TSF)'!$D$5:$H$61,2,FALSE))</f>
        <v>JST374</v>
      </c>
      <c r="F7" s="195" t="str">
        <f>VLOOKUP(D7,'ﾚｰﾃｨﾝｸﾞ計算書(TSF)'!$D$5:$H$61,3,FALSE)</f>
        <v>yamaha-31s LTD</v>
      </c>
      <c r="G7" s="196">
        <f>VLOOKUP(D7,'ﾚｰﾃｨﾝｸﾞ計算書(TSF)'!$D$5:$H$61,4,FALSE)</f>
        <v>677</v>
      </c>
      <c r="H7" s="197">
        <f t="shared" si="0"/>
        <v>0.88626292466765144</v>
      </c>
      <c r="I7" s="207">
        <f>VLOOKUP(D7,レース着順とタイム!$C$7:$D$43,2,FALSE)</f>
        <v>0.49560185185185185</v>
      </c>
      <c r="J7" s="190">
        <f t="shared" si="1"/>
        <v>6819.9999999999982</v>
      </c>
      <c r="K7" s="191">
        <f t="shared" si="2"/>
        <v>6819.9999999999982</v>
      </c>
      <c r="L7" s="223">
        <f t="shared" si="3"/>
        <v>6044.3131462333813</v>
      </c>
      <c r="M7" s="198">
        <f t="shared" si="4"/>
        <v>694.83013293944259</v>
      </c>
      <c r="N7" s="199">
        <f t="shared" si="5"/>
        <v>726.66608740985521</v>
      </c>
    </row>
    <row r="8" spans="2:16">
      <c r="B8" s="263">
        <v>4</v>
      </c>
      <c r="C8" s="263">
        <v>4</v>
      </c>
      <c r="D8" s="206" t="s">
        <v>291</v>
      </c>
      <c r="E8" s="175" t="str">
        <f>IF(VLOOKUP(D8,'ﾚｰﾃｨﾝｸﾞ計算書(TSF)'!$D$5:$H$61,2,FALSE)=0," ",VLOOKUP(D8,'ﾚｰﾃｨﾝｸﾞ計算書(TSF)'!$D$5:$H$61,2,FALSE))</f>
        <v>6484</v>
      </c>
      <c r="F8" s="195" t="str">
        <f>VLOOKUP(D8,'ﾚｰﾃｨﾝｸﾞ計算書(TSF)'!$D$5:$H$61,3,FALSE)</f>
        <v>yokoyama29</v>
      </c>
      <c r="G8" s="196">
        <f>VLOOKUP(D8,'ﾚｰﾃｨﾝｸﾞ計算書(TSF)'!$D$5:$H$61,4,FALSE)</f>
        <v>720</v>
      </c>
      <c r="H8" s="197">
        <f t="shared" si="0"/>
        <v>0.83333333333333337</v>
      </c>
      <c r="I8" s="207">
        <f>VLOOKUP(D8,レース着順とタイム!$C$7:$D$43,2,FALSE)</f>
        <v>0.50557870370370372</v>
      </c>
      <c r="J8" s="190">
        <f t="shared" si="1"/>
        <v>7682</v>
      </c>
      <c r="K8" s="191">
        <f t="shared" si="2"/>
        <v>7682</v>
      </c>
      <c r="L8" s="223">
        <f t="shared" si="3"/>
        <v>6401.666666666667</v>
      </c>
      <c r="M8" s="198">
        <f t="shared" si="4"/>
        <v>357.35352043328567</v>
      </c>
      <c r="N8" s="199">
        <f t="shared" si="5"/>
        <v>1084.0196078431409</v>
      </c>
    </row>
    <row r="9" spans="2:16">
      <c r="B9" s="263">
        <v>5</v>
      </c>
      <c r="C9" s="263">
        <v>5</v>
      </c>
      <c r="D9" s="206" t="s">
        <v>293</v>
      </c>
      <c r="E9" s="175" t="str">
        <f>IF(VLOOKUP(D9,'ﾚｰﾃｨﾝｸﾞ計算書(TSF)'!$D$5:$H$61,2,FALSE)=0," ",VLOOKUP(D9,'ﾚｰﾃｨﾝｸﾞ計算書(TSF)'!$D$5:$H$61,2,FALSE))</f>
        <v xml:space="preserve"> </v>
      </c>
      <c r="F9" s="195" t="str">
        <f>VLOOKUP(D9,'ﾚｰﾃｨﾝｸﾞ計算書(TSF)'!$D$5:$H$61,3,FALSE)</f>
        <v>ｽｲﾝｸﾞ34</v>
      </c>
      <c r="G9" s="196">
        <f>VLOOKUP(D9,'ﾚｰﾃｨﾝｸﾞ計算書(TSF)'!$D$5:$H$61,4,FALSE)</f>
        <v>658</v>
      </c>
      <c r="H9" s="197">
        <f t="shared" si="0"/>
        <v>0.91185410334346506</v>
      </c>
      <c r="I9" s="207">
        <f>VLOOKUP(D9,レース着順とタイム!$C$7:$D$43,2,FALSE)</f>
        <v>0.50836805555555553</v>
      </c>
      <c r="J9" s="190">
        <f t="shared" si="1"/>
        <v>7922.9999999999964</v>
      </c>
      <c r="K9" s="191">
        <f t="shared" si="2"/>
        <v>7922.9999999999964</v>
      </c>
      <c r="L9" s="223">
        <f t="shared" si="3"/>
        <v>7224.6200607902701</v>
      </c>
      <c r="M9" s="198">
        <f t="shared" si="4"/>
        <v>822.95339412360318</v>
      </c>
      <c r="N9" s="199">
        <f t="shared" si="5"/>
        <v>1906.9730019667441</v>
      </c>
    </row>
    <row r="10" spans="2:16">
      <c r="B10" s="263">
        <v>6</v>
      </c>
      <c r="C10" s="263">
        <v>8</v>
      </c>
      <c r="D10" s="206" t="s">
        <v>236</v>
      </c>
      <c r="E10" s="175" t="str">
        <f>IF(VLOOKUP(D10,'ﾚｰﾃｨﾝｸﾞ計算書(TSF)'!$D$5:$H$61,2,FALSE)=0," ",VLOOKUP(D10,'ﾚｰﾃｨﾝｸﾞ計算書(TSF)'!$D$5:$H$61,2,FALSE))</f>
        <v>3226</v>
      </c>
      <c r="F10" s="195" t="str">
        <f>VLOOKUP(D10,'ﾚｰﾃｨﾝｸﾞ計算書(TSF)'!$D$5:$H$61,3,FALSE)</f>
        <v>yamaha30sⅡ</v>
      </c>
      <c r="G10" s="196">
        <f>VLOOKUP(D10,'ﾚｰﾃｨﾝｸﾞ計算書(TSF)'!$D$5:$H$61,4,FALSE)</f>
        <v>710</v>
      </c>
      <c r="H10" s="197">
        <f t="shared" si="0"/>
        <v>0.84507042253521125</v>
      </c>
      <c r="I10" s="207">
        <f>VLOOKUP(D10,レース着順とタイム!$C$7:$D$43,2,FALSE)</f>
        <v>0.52239583333333328</v>
      </c>
      <c r="J10" s="190">
        <f t="shared" si="1"/>
        <v>9134.9999999999945</v>
      </c>
      <c r="K10" s="191">
        <f t="shared" si="2"/>
        <v>9134.9999999999945</v>
      </c>
      <c r="L10" s="223">
        <f t="shared" si="3"/>
        <v>7719.7183098591504</v>
      </c>
      <c r="M10" s="198">
        <f t="shared" si="4"/>
        <v>495.09824906888025</v>
      </c>
      <c r="N10" s="199">
        <f t="shared" si="5"/>
        <v>2402.0712510356243</v>
      </c>
    </row>
    <row r="11" spans="2:16">
      <c r="B11" s="263">
        <v>7</v>
      </c>
      <c r="C11" s="263">
        <v>7</v>
      </c>
      <c r="D11" s="206" t="s">
        <v>297</v>
      </c>
      <c r="E11" s="175" t="str">
        <f>IF(VLOOKUP(D11,'ﾚｰﾃｨﾝｸﾞ計算書(TSF)'!$D$5:$H$61,2,FALSE)=0," ",VLOOKUP(D11,'ﾚｰﾃｨﾝｸﾞ計算書(TSF)'!$D$5:$H$61,2,FALSE))</f>
        <v xml:space="preserve"> </v>
      </c>
      <c r="F11" s="195" t="str">
        <f>VLOOKUP(D11,'ﾚｰﾃｨﾝｸﾞ計算書(TSF)'!$D$5:$H$61,3,FALSE)</f>
        <v>dp-33c</v>
      </c>
      <c r="G11" s="196">
        <f>VLOOKUP(D11,'ﾚｰﾃｨﾝｸﾞ計算書(TSF)'!$D$5:$H$61,4,FALSE)</f>
        <v>695</v>
      </c>
      <c r="H11" s="197">
        <f t="shared" si="0"/>
        <v>0.86330935251798557</v>
      </c>
      <c r="I11" s="207">
        <f>VLOOKUP(D11,レース着順とタイム!$C$7:$D$43,2,FALSE)</f>
        <v>0.52069444444444446</v>
      </c>
      <c r="J11" s="190">
        <f t="shared" si="1"/>
        <v>8988</v>
      </c>
      <c r="K11" s="191">
        <f t="shared" si="2"/>
        <v>8988</v>
      </c>
      <c r="L11" s="223">
        <f t="shared" si="3"/>
        <v>7759.4244604316546</v>
      </c>
      <c r="M11" s="198">
        <f t="shared" si="4"/>
        <v>39.706150572504157</v>
      </c>
      <c r="N11" s="199">
        <f t="shared" si="5"/>
        <v>2441.7774016081285</v>
      </c>
    </row>
    <row r="12" spans="2:16">
      <c r="B12" s="263">
        <v>8</v>
      </c>
      <c r="C12" s="263">
        <v>9</v>
      </c>
      <c r="D12" s="206" t="s">
        <v>229</v>
      </c>
      <c r="E12" s="175" t="str">
        <f>IF(VLOOKUP(D12,'ﾚｰﾃｨﾝｸﾞ計算書(TSF)'!$D$5:$H$61,2,FALSE)=0," ",VLOOKUP(D12,'ﾚｰﾃｨﾝｸﾞ計算書(TSF)'!$D$5:$H$61,2,FALSE))</f>
        <v>3903</v>
      </c>
      <c r="F12" s="195" t="str">
        <f>VLOOKUP(D12,'ﾚｰﾃｨﾝｸﾞ計算書(TSF)'!$D$5:$H$61,3,FALSE)</f>
        <v>Frendship32α</v>
      </c>
      <c r="G12" s="196">
        <f>VLOOKUP(D12,'ﾚｰﾃｨﾝｸﾞ計算書(TSF)'!$D$5:$H$61,4,FALSE)</f>
        <v>708</v>
      </c>
      <c r="H12" s="197">
        <f t="shared" si="0"/>
        <v>0.84745762711864403</v>
      </c>
      <c r="I12" s="207">
        <f>VLOOKUP(D12,レース着順とタイム!$C$7:$D$43,2,FALSE)</f>
        <v>0.52527777777777784</v>
      </c>
      <c r="J12" s="190">
        <f t="shared" si="1"/>
        <v>9384.0000000000036</v>
      </c>
      <c r="K12" s="191">
        <f t="shared" si="2"/>
        <v>9384.0000000000036</v>
      </c>
      <c r="L12" s="223">
        <f t="shared" si="3"/>
        <v>7952.5423728813585</v>
      </c>
      <c r="M12" s="198">
        <f t="shared" si="4"/>
        <v>193.11791244970391</v>
      </c>
      <c r="N12" s="199">
        <f t="shared" si="5"/>
        <v>2634.8953140578324</v>
      </c>
      <c r="O12" s="158"/>
      <c r="P12" s="34"/>
    </row>
    <row r="13" spans="2:16">
      <c r="B13" s="263">
        <v>9</v>
      </c>
      <c r="C13" s="263">
        <v>10</v>
      </c>
      <c r="D13" s="206" t="s">
        <v>304</v>
      </c>
      <c r="E13" s="175" t="str">
        <f>IF(VLOOKUP(D13,'ﾚｰﾃｨﾝｸﾞ計算書(TSF)'!$D$5:$H$61,2,FALSE)=0," ",VLOOKUP(D13,'ﾚｰﾃｨﾝｸﾞ計算書(TSF)'!$D$5:$H$61,2,FALSE))</f>
        <v>3568</v>
      </c>
      <c r="F13" s="195" t="str">
        <f>VLOOKUP(D13,'ﾚｰﾃｨﾝｸﾞ計算書(TSF)'!$D$5:$H$61,3,FALSE)</f>
        <v>yamaha-30cII sh</v>
      </c>
      <c r="G13" s="196">
        <f>VLOOKUP(D13,'ﾚｰﾃｨﾝｸﾞ計算書(TSF)'!$D$5:$H$61,4,FALSE)</f>
        <v>725</v>
      </c>
      <c r="H13" s="197">
        <f t="shared" si="0"/>
        <v>0.82758620689655171</v>
      </c>
      <c r="I13" s="207">
        <f>VLOOKUP(D13,レース着順とタイム!$C$7:$D$43,2,FALSE)</f>
        <v>0.52884259259259259</v>
      </c>
      <c r="J13" s="190">
        <f t="shared" si="1"/>
        <v>9691.9999999999982</v>
      </c>
      <c r="K13" s="200">
        <f t="shared" si="2"/>
        <v>9691.9999999999982</v>
      </c>
      <c r="L13" s="224">
        <f t="shared" si="3"/>
        <v>8020.9655172413777</v>
      </c>
      <c r="M13" s="198">
        <f t="shared" si="4"/>
        <v>68.423144360019251</v>
      </c>
      <c r="N13" s="199">
        <f t="shared" si="5"/>
        <v>2703.3184584178516</v>
      </c>
    </row>
    <row r="14" spans="2:16" ht="14.25" customHeight="1">
      <c r="B14" s="263">
        <v>10</v>
      </c>
      <c r="C14" s="263">
        <v>6</v>
      </c>
      <c r="D14" s="206" t="s">
        <v>295</v>
      </c>
      <c r="E14" s="175" t="str">
        <f>IF(VLOOKUP(D14,'ﾚｰﾃｨﾝｸﾞ計算書(TSF)'!$D$5:$H$61,2,FALSE)=0," ",VLOOKUP(D14,'ﾚｰﾃｨﾝｸﾞ計算書(TSF)'!$D$5:$H$61,2,FALSE))</f>
        <v>6363</v>
      </c>
      <c r="F14" s="195" t="str">
        <f>VLOOKUP(D14,'ﾚｰﾃｨﾝｸﾞ計算書(TSF)'!$D$5:$H$61,3,FALSE)</f>
        <v>Dehler36SQ</v>
      </c>
      <c r="G14" s="196">
        <f>VLOOKUP(D14,'ﾚｰﾃｨﾝｸﾞ計算書(TSF)'!$D$5:$H$61,4,FALSE)</f>
        <v>640</v>
      </c>
      <c r="H14" s="197">
        <f t="shared" si="0"/>
        <v>0.9375</v>
      </c>
      <c r="I14" s="207">
        <f>VLOOKUP(D14,レース着順とタイム!$C$7:$D$43,2,FALSE)</f>
        <v>0.51818287037037036</v>
      </c>
      <c r="J14" s="190">
        <f t="shared" si="1"/>
        <v>8770.9999999999982</v>
      </c>
      <c r="K14" s="191">
        <f t="shared" si="2"/>
        <v>8770.9999999999982</v>
      </c>
      <c r="L14" s="223">
        <f t="shared" si="3"/>
        <v>8222.8124999999982</v>
      </c>
      <c r="M14" s="198">
        <f t="shared" si="4"/>
        <v>201.84698275862047</v>
      </c>
      <c r="N14" s="199">
        <f t="shared" si="5"/>
        <v>2905.1654411764721</v>
      </c>
    </row>
    <row r="15" spans="2:16" hidden="1">
      <c r="B15" s="263">
        <v>11</v>
      </c>
      <c r="C15" s="263">
        <v>11</v>
      </c>
      <c r="D15" s="206"/>
      <c r="E15" s="175" t="e">
        <f>IF(VLOOKUP(D15,'ﾚｰﾃｨﾝｸﾞ計算書(TSF)'!$D$5:$H$61,2,FALSE)=0," ",VLOOKUP(D15,'ﾚｰﾃｨﾝｸﾞ計算書(TSF)'!$D$5:$H$61,2,FALSE))</f>
        <v>#N/A</v>
      </c>
      <c r="F15" s="195" t="e">
        <f>VLOOKUP(D15,'ﾚｰﾃｨﾝｸﾞ計算書(TSF)'!$D$5:$H$61,3,FALSE)</f>
        <v>#N/A</v>
      </c>
      <c r="G15" s="196" t="e">
        <f>VLOOKUP(D15,'ﾚｰﾃｨﾝｸﾞ計算書(TSF)'!$D$5:$H$61,4,FALSE)</f>
        <v>#N/A</v>
      </c>
      <c r="H15" s="197" t="e">
        <f t="shared" si="0"/>
        <v>#N/A</v>
      </c>
      <c r="I15" s="207" t="e">
        <f>VLOOKUP(D15,レース着順とタイム!$C$7:$D$43,2,FALSE)</f>
        <v>#N/A</v>
      </c>
      <c r="J15" s="190" t="e">
        <f t="shared" si="1"/>
        <v>#N/A</v>
      </c>
      <c r="K15" s="191" t="e">
        <f t="shared" si="2"/>
        <v>#N/A</v>
      </c>
      <c r="L15" s="223" t="e">
        <f t="shared" si="3"/>
        <v>#N/A</v>
      </c>
      <c r="M15" s="198" t="e">
        <f t="shared" si="4"/>
        <v>#N/A</v>
      </c>
      <c r="N15" s="199" t="e">
        <f t="shared" si="5"/>
        <v>#N/A</v>
      </c>
    </row>
    <row r="16" spans="2:16" hidden="1">
      <c r="B16" s="263">
        <v>12</v>
      </c>
      <c r="C16" s="263">
        <v>12</v>
      </c>
      <c r="D16" s="206"/>
      <c r="E16" s="175" t="e">
        <f>IF(VLOOKUP(D16,'ﾚｰﾃｨﾝｸﾞ計算書(TSF)'!$D$5:$H$61,2,FALSE)=0," ",VLOOKUP(D16,'ﾚｰﾃｨﾝｸﾞ計算書(TSF)'!$D$5:$H$61,2,FALSE))</f>
        <v>#N/A</v>
      </c>
      <c r="F16" s="195" t="e">
        <f>VLOOKUP(D16,'ﾚｰﾃｨﾝｸﾞ計算書(TSF)'!$D$5:$H$61,3,FALSE)</f>
        <v>#N/A</v>
      </c>
      <c r="G16" s="196" t="e">
        <f>VLOOKUP(D16,'ﾚｰﾃｨﾝｸﾞ計算書(TSF)'!$D$5:$H$61,4,FALSE)</f>
        <v>#N/A</v>
      </c>
      <c r="H16" s="197" t="e">
        <f t="shared" ref="H16:H21" si="6">600/G16</f>
        <v>#N/A</v>
      </c>
      <c r="I16" s="207" t="e">
        <f>VLOOKUP(D16,レース着順とタイム!$C$7:$D$43,2,FALSE)</f>
        <v>#N/A</v>
      </c>
      <c r="J16" s="190" t="e">
        <f t="shared" ref="J16:J21" si="7">(I16-$I$3)*86400</f>
        <v>#N/A</v>
      </c>
      <c r="K16" s="191" t="e">
        <f t="shared" ref="K16:K17" si="8">IF(J16&gt;0,J16,99999999)</f>
        <v>#N/A</v>
      </c>
      <c r="L16" s="223" t="e">
        <f t="shared" ref="L16:L17" si="9">K16*H16</f>
        <v>#N/A</v>
      </c>
      <c r="M16" s="198" t="e">
        <f t="shared" ref="M16:M21" si="10">IF(L16=0, "-",L16-L15)</f>
        <v>#N/A</v>
      </c>
      <c r="N16" s="199" t="e">
        <f t="shared" ref="N16:N21" si="11">IF(L16=0, "-", L16-$L$5)</f>
        <v>#N/A</v>
      </c>
    </row>
    <row r="17" spans="2:14" hidden="1">
      <c r="B17" s="263">
        <v>13</v>
      </c>
      <c r="C17" s="263">
        <v>13</v>
      </c>
      <c r="D17" s="206"/>
      <c r="E17" s="175" t="e">
        <f>IF(VLOOKUP(D17,'ﾚｰﾃｨﾝｸﾞ計算書(TSF)'!$D$5:$H$61,2,FALSE)=0," ",VLOOKUP(D17,'ﾚｰﾃｨﾝｸﾞ計算書(TSF)'!$D$5:$H$61,2,FALSE))</f>
        <v>#N/A</v>
      </c>
      <c r="F17" s="195" t="e">
        <f>VLOOKUP(D17,'ﾚｰﾃｨﾝｸﾞ計算書(TSF)'!$D$5:$H$61,3,FALSE)</f>
        <v>#N/A</v>
      </c>
      <c r="G17" s="196" t="e">
        <f>VLOOKUP(D17,'ﾚｰﾃｨﾝｸﾞ計算書(TSF)'!$D$5:$H$61,4,FALSE)</f>
        <v>#N/A</v>
      </c>
      <c r="H17" s="197" t="e">
        <f t="shared" si="6"/>
        <v>#N/A</v>
      </c>
      <c r="I17" s="207" t="e">
        <f>VLOOKUP(D17,レース着順とタイム!$C$7:$D$43,2,FALSE)</f>
        <v>#N/A</v>
      </c>
      <c r="J17" s="190" t="e">
        <f t="shared" si="7"/>
        <v>#N/A</v>
      </c>
      <c r="K17" s="191" t="e">
        <f t="shared" si="8"/>
        <v>#N/A</v>
      </c>
      <c r="L17" s="223" t="e">
        <f t="shared" si="9"/>
        <v>#N/A</v>
      </c>
      <c r="M17" s="198" t="e">
        <f t="shared" si="10"/>
        <v>#N/A</v>
      </c>
      <c r="N17" s="199" t="e">
        <f t="shared" si="11"/>
        <v>#N/A</v>
      </c>
    </row>
    <row r="18" spans="2:14" hidden="1">
      <c r="B18" s="263">
        <v>14</v>
      </c>
      <c r="C18" s="263">
        <v>14</v>
      </c>
      <c r="D18" s="206"/>
      <c r="E18" s="175" t="e">
        <f>IF(VLOOKUP(D18,'ﾚｰﾃｨﾝｸﾞ計算書(TSF)'!$D$5:$H$61,2,FALSE)=0," ",VLOOKUP(D18,'ﾚｰﾃｨﾝｸﾞ計算書(TSF)'!$D$5:$H$61,2,FALSE))</f>
        <v>#N/A</v>
      </c>
      <c r="F18" s="195" t="e">
        <f>VLOOKUP(D18,'ﾚｰﾃｨﾝｸﾞ計算書(TSF)'!$D$5:$H$61,3,FALSE)</f>
        <v>#N/A</v>
      </c>
      <c r="G18" s="196" t="e">
        <f>VLOOKUP(D18,'ﾚｰﾃｨﾝｸﾞ計算書(TSF)'!$D$5:$H$61,4,FALSE)</f>
        <v>#N/A</v>
      </c>
      <c r="H18" s="197" t="e">
        <f t="shared" si="6"/>
        <v>#N/A</v>
      </c>
      <c r="I18" s="207" t="e">
        <f>VLOOKUP(D18,レース着順とタイム!$C$7:$D$43,2,FALSE)</f>
        <v>#N/A</v>
      </c>
      <c r="J18" s="190" t="e">
        <f t="shared" si="7"/>
        <v>#N/A</v>
      </c>
      <c r="K18" s="191" t="e">
        <f>IF(J18&gt;0,J18,99999999)</f>
        <v>#N/A</v>
      </c>
      <c r="L18" s="223" t="e">
        <f>K18*H18</f>
        <v>#N/A</v>
      </c>
      <c r="M18" s="198" t="e">
        <f>IF(L18=0, "-",L18-L17)</f>
        <v>#N/A</v>
      </c>
      <c r="N18" s="199" t="e">
        <f>IF(L18=0, "-", L18-$L$5)</f>
        <v>#N/A</v>
      </c>
    </row>
    <row r="19" spans="2:14" hidden="1">
      <c r="B19" s="263">
        <v>15</v>
      </c>
      <c r="C19" s="263">
        <v>15</v>
      </c>
      <c r="D19" s="206"/>
      <c r="E19" s="175" t="e">
        <f>IF(VLOOKUP(D19,'ﾚｰﾃｨﾝｸﾞ計算書(TSF)'!$D$5:$H$61,2,FALSE)=0," ",VLOOKUP(D19,'ﾚｰﾃｨﾝｸﾞ計算書(TSF)'!$D$5:$H$61,2,FALSE))</f>
        <v>#N/A</v>
      </c>
      <c r="F19" s="195" t="e">
        <f>VLOOKUP(D19,'ﾚｰﾃｨﾝｸﾞ計算書(TSF)'!$D$5:$H$61,3,FALSE)</f>
        <v>#N/A</v>
      </c>
      <c r="G19" s="196" t="e">
        <f>VLOOKUP(D19,'ﾚｰﾃｨﾝｸﾞ計算書(TSF)'!$D$5:$H$61,4,FALSE)</f>
        <v>#N/A</v>
      </c>
      <c r="H19" s="197" t="e">
        <f t="shared" si="6"/>
        <v>#N/A</v>
      </c>
      <c r="I19" s="207" t="e">
        <f>VLOOKUP(D19,レース着順とタイム!$C$7:$D$43,2,FALSE)</f>
        <v>#N/A</v>
      </c>
      <c r="J19" s="190" t="e">
        <f t="shared" si="7"/>
        <v>#N/A</v>
      </c>
      <c r="K19" s="191" t="e">
        <f>IF(J19&gt;0,J19,99999999)</f>
        <v>#N/A</v>
      </c>
      <c r="L19" s="223" t="e">
        <f>K19*H19</f>
        <v>#N/A</v>
      </c>
      <c r="M19" s="198" t="e">
        <f t="shared" si="10"/>
        <v>#N/A</v>
      </c>
      <c r="N19" s="199" t="e">
        <f t="shared" si="11"/>
        <v>#N/A</v>
      </c>
    </row>
    <row r="20" spans="2:14" hidden="1">
      <c r="B20" s="263">
        <v>16</v>
      </c>
      <c r="C20" s="263">
        <v>16</v>
      </c>
      <c r="D20" s="206"/>
      <c r="E20" s="175" t="e">
        <f>IF(VLOOKUP(D20,'ﾚｰﾃｨﾝｸﾞ計算書(TSF)'!$D$5:$H$61,2,FALSE)=0," ",VLOOKUP(D20,'ﾚｰﾃｨﾝｸﾞ計算書(TSF)'!$D$5:$H$61,2,FALSE))</f>
        <v>#N/A</v>
      </c>
      <c r="F20" s="195" t="e">
        <f>VLOOKUP(D20,'ﾚｰﾃｨﾝｸﾞ計算書(TSF)'!$D$5:$H$61,3,FALSE)</f>
        <v>#N/A</v>
      </c>
      <c r="G20" s="196" t="e">
        <f>VLOOKUP(D20,'ﾚｰﾃｨﾝｸﾞ計算書(TSF)'!$D$5:$H$61,4,FALSE)</f>
        <v>#N/A</v>
      </c>
      <c r="H20" s="197" t="e">
        <f t="shared" si="6"/>
        <v>#N/A</v>
      </c>
      <c r="I20" s="207" t="e">
        <f>VLOOKUP(D20,レース着順とタイム!$C$7:$D$43,2,FALSE)</f>
        <v>#N/A</v>
      </c>
      <c r="J20" s="190" t="e">
        <f t="shared" si="7"/>
        <v>#N/A</v>
      </c>
      <c r="K20" s="191" t="e">
        <f>IF(J20&gt;0,J20,99999999)</f>
        <v>#N/A</v>
      </c>
      <c r="L20" s="223" t="e">
        <f>K20*H20</f>
        <v>#N/A</v>
      </c>
      <c r="M20" s="198" t="e">
        <f t="shared" si="10"/>
        <v>#N/A</v>
      </c>
      <c r="N20" s="199" t="e">
        <f t="shared" si="11"/>
        <v>#N/A</v>
      </c>
    </row>
    <row r="21" spans="2:14" hidden="1">
      <c r="B21" s="263">
        <v>17</v>
      </c>
      <c r="C21" s="263">
        <v>17</v>
      </c>
      <c r="D21" s="206"/>
      <c r="E21" s="175" t="e">
        <f>IF(VLOOKUP(D21,'ﾚｰﾃｨﾝｸﾞ計算書(TSF)'!$D$5:$H$61,2,FALSE)=0," ",VLOOKUP(D21,'ﾚｰﾃｨﾝｸﾞ計算書(TSF)'!$D$5:$H$61,2,FALSE))</f>
        <v>#N/A</v>
      </c>
      <c r="F21" s="195" t="e">
        <f>VLOOKUP(D21,'ﾚｰﾃｨﾝｸﾞ計算書(TSF)'!$D$5:$H$61,3,FALSE)</f>
        <v>#N/A</v>
      </c>
      <c r="G21" s="196" t="e">
        <f>VLOOKUP(D21,'ﾚｰﾃｨﾝｸﾞ計算書(TSF)'!$D$5:$H$61,4,FALSE)</f>
        <v>#N/A</v>
      </c>
      <c r="H21" s="197" t="e">
        <f t="shared" si="6"/>
        <v>#N/A</v>
      </c>
      <c r="I21" s="207" t="e">
        <f>VLOOKUP(D21,レース着順とタイム!$C$7:$D$43,2,FALSE)</f>
        <v>#N/A</v>
      </c>
      <c r="J21" s="190" t="e">
        <f t="shared" si="7"/>
        <v>#N/A</v>
      </c>
      <c r="K21" s="191" t="e">
        <f>IF(J21&gt;0,J21,99999999)</f>
        <v>#N/A</v>
      </c>
      <c r="L21" s="223" t="e">
        <f>K21*H21</f>
        <v>#N/A</v>
      </c>
      <c r="M21" s="198" t="e">
        <f t="shared" si="10"/>
        <v>#N/A</v>
      </c>
      <c r="N21" s="199" t="e">
        <f t="shared" si="11"/>
        <v>#N/A</v>
      </c>
    </row>
    <row r="22" spans="2:14" hidden="1">
      <c r="B22" s="263">
        <v>18</v>
      </c>
      <c r="C22" s="263">
        <v>18</v>
      </c>
      <c r="D22" s="206"/>
      <c r="E22" s="175" t="e">
        <f>IF(VLOOKUP(D22,'ﾚｰﾃｨﾝｸﾞ計算書(TSF)'!$D$5:$H$61,2,FALSE)=0," ",VLOOKUP(D22,'ﾚｰﾃｨﾝｸﾞ計算書(TSF)'!$D$5:$H$61,2,FALSE))</f>
        <v>#N/A</v>
      </c>
      <c r="F22" s="195" t="e">
        <f>VLOOKUP(D22,'ﾚｰﾃｨﾝｸﾞ計算書(TSF)'!$D$5:$H$61,3,FALSE)</f>
        <v>#N/A</v>
      </c>
      <c r="G22" s="196" t="e">
        <f>VLOOKUP(D22,'ﾚｰﾃｨﾝｸﾞ計算書(TSF)'!$D$5:$H$61,4,FALSE)</f>
        <v>#N/A</v>
      </c>
      <c r="H22" s="197" t="e">
        <f t="shared" ref="H22:H41" si="12">600/G22</f>
        <v>#N/A</v>
      </c>
      <c r="I22" s="207" t="e">
        <f>VLOOKUP(D22,レース着順とタイム!$C$7:$D$43,2,FALSE)</f>
        <v>#N/A</v>
      </c>
      <c r="J22" s="190" t="e">
        <f t="shared" ref="J22:J41" si="13">(I22-$I$3)*86400</f>
        <v>#N/A</v>
      </c>
      <c r="K22" s="191" t="e">
        <f t="shared" ref="K22:K41" si="14">IF(J22&gt;0,J22,99999999)</f>
        <v>#N/A</v>
      </c>
      <c r="L22" s="223" t="e">
        <f t="shared" ref="L22:L41" si="15">K22*H22</f>
        <v>#N/A</v>
      </c>
      <c r="M22" s="198" t="e">
        <f t="shared" ref="M22:M41" si="16">IF(L22=0, "-",L22-L21)</f>
        <v>#N/A</v>
      </c>
      <c r="N22" s="199" t="e">
        <f t="shared" ref="N22:N41" si="17">IF(L22=0, "-", L22-$L$5)</f>
        <v>#N/A</v>
      </c>
    </row>
    <row r="23" spans="2:14" hidden="1">
      <c r="B23" s="263">
        <v>19</v>
      </c>
      <c r="C23" s="263">
        <v>19</v>
      </c>
      <c r="D23" s="206"/>
      <c r="E23" s="175" t="e">
        <f>IF(VLOOKUP(D23,'ﾚｰﾃｨﾝｸﾞ計算書(TSF)'!$D$5:$H$61,2,FALSE)=0," ",VLOOKUP(D23,'ﾚｰﾃｨﾝｸﾞ計算書(TSF)'!$D$5:$H$61,2,FALSE))</f>
        <v>#N/A</v>
      </c>
      <c r="F23" s="195" t="e">
        <f>VLOOKUP(D23,'ﾚｰﾃｨﾝｸﾞ計算書(TSF)'!$D$5:$H$61,3,FALSE)</f>
        <v>#N/A</v>
      </c>
      <c r="G23" s="196" t="e">
        <f>VLOOKUP(D23,'ﾚｰﾃｨﾝｸﾞ計算書(TSF)'!$D$5:$H$61,4,FALSE)</f>
        <v>#N/A</v>
      </c>
      <c r="H23" s="197" t="e">
        <f t="shared" si="12"/>
        <v>#N/A</v>
      </c>
      <c r="I23" s="207" t="e">
        <f>VLOOKUP(D23,レース着順とタイム!$C$7:$D$43,2,FALSE)</f>
        <v>#N/A</v>
      </c>
      <c r="J23" s="190" t="e">
        <f t="shared" si="13"/>
        <v>#N/A</v>
      </c>
      <c r="K23" s="191" t="e">
        <f t="shared" si="14"/>
        <v>#N/A</v>
      </c>
      <c r="L23" s="223" t="e">
        <f t="shared" si="15"/>
        <v>#N/A</v>
      </c>
      <c r="M23" s="198" t="e">
        <f t="shared" si="16"/>
        <v>#N/A</v>
      </c>
      <c r="N23" s="199" t="e">
        <f t="shared" si="17"/>
        <v>#N/A</v>
      </c>
    </row>
    <row r="24" spans="2:14" hidden="1">
      <c r="B24" s="263">
        <v>20</v>
      </c>
      <c r="C24" s="263">
        <v>20</v>
      </c>
      <c r="D24" s="206"/>
      <c r="E24" s="175" t="e">
        <f>IF(VLOOKUP(D24,'ﾚｰﾃｨﾝｸﾞ計算書(TSF)'!$D$5:$H$61,2,FALSE)=0," ",VLOOKUP(D24,'ﾚｰﾃｨﾝｸﾞ計算書(TSF)'!$D$5:$H$61,2,FALSE))</f>
        <v>#N/A</v>
      </c>
      <c r="F24" s="195" t="e">
        <f>VLOOKUP(D24,'ﾚｰﾃｨﾝｸﾞ計算書(TSF)'!$D$5:$H$61,3,FALSE)</f>
        <v>#N/A</v>
      </c>
      <c r="G24" s="196" t="e">
        <f>VLOOKUP(D24,'ﾚｰﾃｨﾝｸﾞ計算書(TSF)'!$D$5:$H$61,4,FALSE)</f>
        <v>#N/A</v>
      </c>
      <c r="H24" s="197" t="e">
        <f t="shared" si="12"/>
        <v>#N/A</v>
      </c>
      <c r="I24" s="207" t="e">
        <f>VLOOKUP(D24,レース着順とタイム!$C$7:$D$43,2,FALSE)</f>
        <v>#N/A</v>
      </c>
      <c r="J24" s="190" t="e">
        <f t="shared" si="13"/>
        <v>#N/A</v>
      </c>
      <c r="K24" s="191" t="e">
        <f t="shared" si="14"/>
        <v>#N/A</v>
      </c>
      <c r="L24" s="223" t="e">
        <f t="shared" si="15"/>
        <v>#N/A</v>
      </c>
      <c r="M24" s="198" t="e">
        <f t="shared" si="16"/>
        <v>#N/A</v>
      </c>
      <c r="N24" s="199" t="e">
        <f t="shared" si="17"/>
        <v>#N/A</v>
      </c>
    </row>
    <row r="25" spans="2:14" hidden="1">
      <c r="B25" s="263">
        <v>21</v>
      </c>
      <c r="C25" s="263">
        <v>21</v>
      </c>
      <c r="D25" s="206"/>
      <c r="E25" s="175" t="e">
        <f>IF(VLOOKUP(D25,'ﾚｰﾃｨﾝｸﾞ計算書(TSF)'!$D$5:$H$61,2,FALSE)=0," ",VLOOKUP(D25,'ﾚｰﾃｨﾝｸﾞ計算書(TSF)'!$D$5:$H$61,2,FALSE))</f>
        <v>#N/A</v>
      </c>
      <c r="F25" s="195" t="e">
        <f>VLOOKUP(D25,'ﾚｰﾃｨﾝｸﾞ計算書(TSF)'!$D$5:$H$61,3,FALSE)</f>
        <v>#N/A</v>
      </c>
      <c r="G25" s="196" t="e">
        <f>VLOOKUP(D25,'ﾚｰﾃｨﾝｸﾞ計算書(TSF)'!$D$5:$H$61,4,FALSE)</f>
        <v>#N/A</v>
      </c>
      <c r="H25" s="197" t="e">
        <f t="shared" si="12"/>
        <v>#N/A</v>
      </c>
      <c r="I25" s="207" t="e">
        <f>VLOOKUP(D25,レース着順とタイム!$C$7:$D$43,2,FALSE)</f>
        <v>#N/A</v>
      </c>
      <c r="J25" s="190" t="e">
        <f t="shared" si="13"/>
        <v>#N/A</v>
      </c>
      <c r="K25" s="191" t="e">
        <f t="shared" si="14"/>
        <v>#N/A</v>
      </c>
      <c r="L25" s="223" t="e">
        <f t="shared" si="15"/>
        <v>#N/A</v>
      </c>
      <c r="M25" s="198" t="e">
        <f t="shared" si="16"/>
        <v>#N/A</v>
      </c>
      <c r="N25" s="199" t="e">
        <f t="shared" si="17"/>
        <v>#N/A</v>
      </c>
    </row>
    <row r="26" spans="2:14" hidden="1">
      <c r="B26" s="263">
        <v>22</v>
      </c>
      <c r="C26" s="263">
        <v>22</v>
      </c>
      <c r="D26" s="206"/>
      <c r="E26" s="175" t="e">
        <f>IF(VLOOKUP(D26,'ﾚｰﾃｨﾝｸﾞ計算書(TSF)'!$D$5:$H$61,2,FALSE)=0," ",VLOOKUP(D26,'ﾚｰﾃｨﾝｸﾞ計算書(TSF)'!$D$5:$H$61,2,FALSE))</f>
        <v>#N/A</v>
      </c>
      <c r="F26" s="195" t="e">
        <f>VLOOKUP(D26,'ﾚｰﾃｨﾝｸﾞ計算書(TSF)'!$D$5:$H$61,3,FALSE)</f>
        <v>#N/A</v>
      </c>
      <c r="G26" s="196" t="e">
        <f>VLOOKUP(D26,'ﾚｰﾃｨﾝｸﾞ計算書(TSF)'!$D$5:$H$61,4,FALSE)</f>
        <v>#N/A</v>
      </c>
      <c r="H26" s="197" t="e">
        <f t="shared" si="12"/>
        <v>#N/A</v>
      </c>
      <c r="I26" s="207" t="e">
        <f>VLOOKUP(D26,レース着順とタイム!$C$7:$D$43,2,FALSE)</f>
        <v>#N/A</v>
      </c>
      <c r="J26" s="190" t="e">
        <f t="shared" si="13"/>
        <v>#N/A</v>
      </c>
      <c r="K26" s="191" t="e">
        <f t="shared" si="14"/>
        <v>#N/A</v>
      </c>
      <c r="L26" s="223" t="e">
        <f t="shared" si="15"/>
        <v>#N/A</v>
      </c>
      <c r="M26" s="198" t="e">
        <f t="shared" si="16"/>
        <v>#N/A</v>
      </c>
      <c r="N26" s="199" t="e">
        <f t="shared" si="17"/>
        <v>#N/A</v>
      </c>
    </row>
    <row r="27" spans="2:14" hidden="1">
      <c r="B27" s="263">
        <v>23</v>
      </c>
      <c r="C27" s="263">
        <v>23</v>
      </c>
      <c r="D27" s="206"/>
      <c r="E27" s="175" t="e">
        <f>IF(VLOOKUP(D27,'ﾚｰﾃｨﾝｸﾞ計算書(TSF)'!$D$5:$H$61,2,FALSE)=0," ",VLOOKUP(D27,'ﾚｰﾃｨﾝｸﾞ計算書(TSF)'!$D$5:$H$61,2,FALSE))</f>
        <v>#N/A</v>
      </c>
      <c r="F27" s="195" t="e">
        <f>VLOOKUP(D27,'ﾚｰﾃｨﾝｸﾞ計算書(TSF)'!$D$5:$H$61,3,FALSE)</f>
        <v>#N/A</v>
      </c>
      <c r="G27" s="196" t="e">
        <f>VLOOKUP(D27,'ﾚｰﾃｨﾝｸﾞ計算書(TSF)'!$D$5:$H$61,4,FALSE)</f>
        <v>#N/A</v>
      </c>
      <c r="H27" s="197" t="e">
        <f t="shared" si="12"/>
        <v>#N/A</v>
      </c>
      <c r="I27" s="207" t="e">
        <f>VLOOKUP(D27,レース着順とタイム!$C$7:$D$43,2,FALSE)</f>
        <v>#N/A</v>
      </c>
      <c r="J27" s="190" t="e">
        <f t="shared" si="13"/>
        <v>#N/A</v>
      </c>
      <c r="K27" s="191" t="e">
        <f t="shared" si="14"/>
        <v>#N/A</v>
      </c>
      <c r="L27" s="223" t="e">
        <f t="shared" si="15"/>
        <v>#N/A</v>
      </c>
      <c r="M27" s="198" t="e">
        <f t="shared" si="16"/>
        <v>#N/A</v>
      </c>
      <c r="N27" s="199" t="e">
        <f t="shared" si="17"/>
        <v>#N/A</v>
      </c>
    </row>
    <row r="28" spans="2:14" hidden="1">
      <c r="B28" s="263">
        <v>24</v>
      </c>
      <c r="C28" s="263">
        <v>24</v>
      </c>
      <c r="D28" s="206"/>
      <c r="E28" s="175" t="e">
        <f>IF(VLOOKUP(D28,'ﾚｰﾃｨﾝｸﾞ計算書(TSF)'!$D$5:$H$61,2,FALSE)=0," ",VLOOKUP(D28,'ﾚｰﾃｨﾝｸﾞ計算書(TSF)'!$D$5:$H$61,2,FALSE))</f>
        <v>#N/A</v>
      </c>
      <c r="F28" s="195" t="e">
        <f>VLOOKUP(D28,'ﾚｰﾃｨﾝｸﾞ計算書(TSF)'!$D$5:$H$61,3,FALSE)</f>
        <v>#N/A</v>
      </c>
      <c r="G28" s="196" t="e">
        <f>VLOOKUP(D28,'ﾚｰﾃｨﾝｸﾞ計算書(TSF)'!$D$5:$H$61,4,FALSE)</f>
        <v>#N/A</v>
      </c>
      <c r="H28" s="197" t="e">
        <f t="shared" si="12"/>
        <v>#N/A</v>
      </c>
      <c r="I28" s="207" t="e">
        <f>VLOOKUP(D28,レース着順とタイム!$C$7:$D$43,2,FALSE)</f>
        <v>#N/A</v>
      </c>
      <c r="J28" s="190" t="e">
        <f t="shared" si="13"/>
        <v>#N/A</v>
      </c>
      <c r="K28" s="191" t="e">
        <f t="shared" si="14"/>
        <v>#N/A</v>
      </c>
      <c r="L28" s="223" t="e">
        <f t="shared" si="15"/>
        <v>#N/A</v>
      </c>
      <c r="M28" s="198" t="e">
        <f t="shared" si="16"/>
        <v>#N/A</v>
      </c>
      <c r="N28" s="199" t="e">
        <f t="shared" si="17"/>
        <v>#N/A</v>
      </c>
    </row>
    <row r="29" spans="2:14" hidden="1">
      <c r="B29" s="263">
        <v>25</v>
      </c>
      <c r="C29" s="263">
        <v>25</v>
      </c>
      <c r="D29" s="206"/>
      <c r="E29" s="175" t="e">
        <f>IF(VLOOKUP(D29,'ﾚｰﾃｨﾝｸﾞ計算書(TSF)'!$D$5:$H$61,2,FALSE)=0," ",VLOOKUP(D29,'ﾚｰﾃｨﾝｸﾞ計算書(TSF)'!$D$5:$H$61,2,FALSE))</f>
        <v>#N/A</v>
      </c>
      <c r="F29" s="195" t="e">
        <f>VLOOKUP(D29,'ﾚｰﾃｨﾝｸﾞ計算書(TSF)'!$D$5:$H$61,3,FALSE)</f>
        <v>#N/A</v>
      </c>
      <c r="G29" s="196" t="e">
        <f>VLOOKUP(D29,'ﾚｰﾃｨﾝｸﾞ計算書(TSF)'!$D$5:$H$61,4,FALSE)</f>
        <v>#N/A</v>
      </c>
      <c r="H29" s="197" t="e">
        <f t="shared" si="12"/>
        <v>#N/A</v>
      </c>
      <c r="I29" s="207" t="e">
        <f>VLOOKUP(D29,レース着順とタイム!$C$7:$D$43,2,FALSE)</f>
        <v>#N/A</v>
      </c>
      <c r="J29" s="190" t="e">
        <f t="shared" si="13"/>
        <v>#N/A</v>
      </c>
      <c r="K29" s="191" t="e">
        <f t="shared" si="14"/>
        <v>#N/A</v>
      </c>
      <c r="L29" s="223" t="e">
        <f t="shared" si="15"/>
        <v>#N/A</v>
      </c>
      <c r="M29" s="198" t="e">
        <f t="shared" si="16"/>
        <v>#N/A</v>
      </c>
      <c r="N29" s="199" t="e">
        <f t="shared" si="17"/>
        <v>#N/A</v>
      </c>
    </row>
    <row r="30" spans="2:14" hidden="1">
      <c r="B30" s="263">
        <v>26</v>
      </c>
      <c r="C30" s="263">
        <v>26</v>
      </c>
      <c r="D30" s="206"/>
      <c r="E30" s="175" t="e">
        <f>IF(VLOOKUP(D30,'ﾚｰﾃｨﾝｸﾞ計算書(TSF)'!$D$5:$H$61,2,FALSE)=0," ",VLOOKUP(D30,'ﾚｰﾃｨﾝｸﾞ計算書(TSF)'!$D$5:$H$61,2,FALSE))</f>
        <v>#N/A</v>
      </c>
      <c r="F30" s="195" t="e">
        <f>VLOOKUP(D30,'ﾚｰﾃｨﾝｸﾞ計算書(TSF)'!$D$5:$H$61,3,FALSE)</f>
        <v>#N/A</v>
      </c>
      <c r="G30" s="196" t="e">
        <f>VLOOKUP(D30,'ﾚｰﾃｨﾝｸﾞ計算書(TSF)'!$D$5:$H$61,4,FALSE)</f>
        <v>#N/A</v>
      </c>
      <c r="H30" s="197" t="e">
        <f t="shared" si="12"/>
        <v>#N/A</v>
      </c>
      <c r="I30" s="207" t="e">
        <f>VLOOKUP(D30,レース着順とタイム!$C$7:$D$43,2,FALSE)</f>
        <v>#N/A</v>
      </c>
      <c r="J30" s="190" t="e">
        <f t="shared" si="13"/>
        <v>#N/A</v>
      </c>
      <c r="K30" s="191" t="e">
        <f t="shared" si="14"/>
        <v>#N/A</v>
      </c>
      <c r="L30" s="223" t="e">
        <f t="shared" si="15"/>
        <v>#N/A</v>
      </c>
      <c r="M30" s="198" t="e">
        <f t="shared" si="16"/>
        <v>#N/A</v>
      </c>
      <c r="N30" s="199" t="e">
        <f t="shared" si="17"/>
        <v>#N/A</v>
      </c>
    </row>
    <row r="31" spans="2:14" hidden="1">
      <c r="B31" s="263">
        <v>27</v>
      </c>
      <c r="C31" s="263">
        <v>27</v>
      </c>
      <c r="D31" s="206"/>
      <c r="E31" s="175" t="e">
        <f>IF(VLOOKUP(D31,'ﾚｰﾃｨﾝｸﾞ計算書(TSF)'!$D$5:$H$61,2,FALSE)=0," ",VLOOKUP(D31,'ﾚｰﾃｨﾝｸﾞ計算書(TSF)'!$D$5:$H$61,2,FALSE))</f>
        <v>#N/A</v>
      </c>
      <c r="F31" s="195" t="e">
        <f>VLOOKUP(D31,'ﾚｰﾃｨﾝｸﾞ計算書(TSF)'!$D$5:$H$61,3,FALSE)</f>
        <v>#N/A</v>
      </c>
      <c r="G31" s="196" t="e">
        <f>VLOOKUP(D31,'ﾚｰﾃｨﾝｸﾞ計算書(TSF)'!$D$5:$H$61,4,FALSE)</f>
        <v>#N/A</v>
      </c>
      <c r="H31" s="197" t="e">
        <f t="shared" si="12"/>
        <v>#N/A</v>
      </c>
      <c r="I31" s="207" t="e">
        <f>VLOOKUP(D31,レース着順とタイム!$C$7:$D$43,2,FALSE)</f>
        <v>#N/A</v>
      </c>
      <c r="J31" s="190" t="e">
        <f t="shared" si="13"/>
        <v>#N/A</v>
      </c>
      <c r="K31" s="191" t="e">
        <f t="shared" si="14"/>
        <v>#N/A</v>
      </c>
      <c r="L31" s="223" t="e">
        <f t="shared" si="15"/>
        <v>#N/A</v>
      </c>
      <c r="M31" s="198" t="e">
        <f t="shared" si="16"/>
        <v>#N/A</v>
      </c>
      <c r="N31" s="199" t="e">
        <f t="shared" si="17"/>
        <v>#N/A</v>
      </c>
    </row>
    <row r="32" spans="2:14" hidden="1">
      <c r="B32" s="263">
        <v>28</v>
      </c>
      <c r="C32" s="263">
        <v>28</v>
      </c>
      <c r="D32" s="206"/>
      <c r="E32" s="175" t="e">
        <f>IF(VLOOKUP(D32,'ﾚｰﾃｨﾝｸﾞ計算書(TSF)'!$D$5:$H$61,2,FALSE)=0," ",VLOOKUP(D32,'ﾚｰﾃｨﾝｸﾞ計算書(TSF)'!$D$5:$H$61,2,FALSE))</f>
        <v>#N/A</v>
      </c>
      <c r="F32" s="195" t="e">
        <f>VLOOKUP(D32,'ﾚｰﾃｨﾝｸﾞ計算書(TSF)'!$D$5:$H$61,3,FALSE)</f>
        <v>#N/A</v>
      </c>
      <c r="G32" s="196" t="e">
        <f>VLOOKUP(D32,'ﾚｰﾃｨﾝｸﾞ計算書(TSF)'!$D$5:$H$61,4,FALSE)</f>
        <v>#N/A</v>
      </c>
      <c r="H32" s="197" t="e">
        <f t="shared" si="12"/>
        <v>#N/A</v>
      </c>
      <c r="I32" s="207" t="e">
        <f>VLOOKUP(D32,レース着順とタイム!$C$7:$D$43,2,FALSE)</f>
        <v>#N/A</v>
      </c>
      <c r="J32" s="190" t="e">
        <f t="shared" si="13"/>
        <v>#N/A</v>
      </c>
      <c r="K32" s="191" t="e">
        <f t="shared" si="14"/>
        <v>#N/A</v>
      </c>
      <c r="L32" s="223" t="e">
        <f t="shared" si="15"/>
        <v>#N/A</v>
      </c>
      <c r="M32" s="198" t="e">
        <f t="shared" si="16"/>
        <v>#N/A</v>
      </c>
      <c r="N32" s="199" t="e">
        <f t="shared" si="17"/>
        <v>#N/A</v>
      </c>
    </row>
    <row r="33" spans="2:14" hidden="1">
      <c r="B33" s="263">
        <v>29</v>
      </c>
      <c r="C33" s="263">
        <v>29</v>
      </c>
      <c r="D33" s="206"/>
      <c r="E33" s="175" t="e">
        <f>IF(VLOOKUP(D33,'ﾚｰﾃｨﾝｸﾞ計算書(TSF)'!$D$5:$H$61,2,FALSE)=0," ",VLOOKUP(D33,'ﾚｰﾃｨﾝｸﾞ計算書(TSF)'!$D$5:$H$61,2,FALSE))</f>
        <v>#N/A</v>
      </c>
      <c r="F33" s="195" t="e">
        <f>VLOOKUP(D33,'ﾚｰﾃｨﾝｸﾞ計算書(TSF)'!$D$5:$H$61,3,FALSE)</f>
        <v>#N/A</v>
      </c>
      <c r="G33" s="196" t="e">
        <f>VLOOKUP(D33,'ﾚｰﾃｨﾝｸﾞ計算書(TSF)'!$D$5:$H$61,4,FALSE)</f>
        <v>#N/A</v>
      </c>
      <c r="H33" s="197" t="e">
        <f t="shared" si="12"/>
        <v>#N/A</v>
      </c>
      <c r="I33" s="207" t="e">
        <f>VLOOKUP(D33,レース着順とタイム!$C$7:$D$43,2,FALSE)</f>
        <v>#N/A</v>
      </c>
      <c r="J33" s="190" t="e">
        <f t="shared" si="13"/>
        <v>#N/A</v>
      </c>
      <c r="K33" s="191" t="e">
        <f t="shared" si="14"/>
        <v>#N/A</v>
      </c>
      <c r="L33" s="223" t="e">
        <f t="shared" si="15"/>
        <v>#N/A</v>
      </c>
      <c r="M33" s="198" t="e">
        <f t="shared" si="16"/>
        <v>#N/A</v>
      </c>
      <c r="N33" s="199" t="e">
        <f t="shared" si="17"/>
        <v>#N/A</v>
      </c>
    </row>
    <row r="34" spans="2:14" hidden="1">
      <c r="B34" s="263">
        <v>30</v>
      </c>
      <c r="C34" s="263">
        <v>30</v>
      </c>
      <c r="D34" s="206"/>
      <c r="E34" s="175" t="e">
        <f>IF(VLOOKUP(D34,'ﾚｰﾃｨﾝｸﾞ計算書(TSF)'!$D$5:$H$61,2,FALSE)=0," ",VLOOKUP(D34,'ﾚｰﾃｨﾝｸﾞ計算書(TSF)'!$D$5:$H$61,2,FALSE))</f>
        <v>#N/A</v>
      </c>
      <c r="F34" s="195" t="e">
        <f>VLOOKUP(D34,'ﾚｰﾃｨﾝｸﾞ計算書(TSF)'!$D$5:$H$61,3,FALSE)</f>
        <v>#N/A</v>
      </c>
      <c r="G34" s="196" t="e">
        <f>VLOOKUP(D34,'ﾚｰﾃｨﾝｸﾞ計算書(TSF)'!$D$5:$H$61,4,FALSE)</f>
        <v>#N/A</v>
      </c>
      <c r="H34" s="197" t="e">
        <f t="shared" si="12"/>
        <v>#N/A</v>
      </c>
      <c r="I34" s="207" t="e">
        <f>VLOOKUP(D34,レース着順とタイム!$C$7:$D$43,2,FALSE)</f>
        <v>#N/A</v>
      </c>
      <c r="J34" s="190" t="e">
        <f t="shared" si="13"/>
        <v>#N/A</v>
      </c>
      <c r="K34" s="191" t="e">
        <f t="shared" si="14"/>
        <v>#N/A</v>
      </c>
      <c r="L34" s="223" t="e">
        <f t="shared" si="15"/>
        <v>#N/A</v>
      </c>
      <c r="M34" s="198" t="e">
        <f t="shared" si="16"/>
        <v>#N/A</v>
      </c>
      <c r="N34" s="199" t="e">
        <f t="shared" si="17"/>
        <v>#N/A</v>
      </c>
    </row>
    <row r="35" spans="2:14" hidden="1">
      <c r="B35" s="263">
        <v>31</v>
      </c>
      <c r="C35" s="263">
        <v>31</v>
      </c>
      <c r="D35" s="206"/>
      <c r="E35" s="175" t="e">
        <f>IF(VLOOKUP(D35,'ﾚｰﾃｨﾝｸﾞ計算書(TSF)'!$D$5:$H$61,2,FALSE)=0," ",VLOOKUP(D35,'ﾚｰﾃｨﾝｸﾞ計算書(TSF)'!$D$5:$H$61,2,FALSE))</f>
        <v>#N/A</v>
      </c>
      <c r="F35" s="195" t="e">
        <f>VLOOKUP(D35,'ﾚｰﾃｨﾝｸﾞ計算書(TSF)'!$D$5:$H$61,3,FALSE)</f>
        <v>#N/A</v>
      </c>
      <c r="G35" s="196" t="e">
        <f>VLOOKUP(D35,'ﾚｰﾃｨﾝｸﾞ計算書(TSF)'!$D$5:$H$61,4,FALSE)</f>
        <v>#N/A</v>
      </c>
      <c r="H35" s="197" t="e">
        <f t="shared" si="12"/>
        <v>#N/A</v>
      </c>
      <c r="I35" s="207" t="e">
        <f>VLOOKUP(D35,レース着順とタイム!$C$7:$D$43,2,FALSE)</f>
        <v>#N/A</v>
      </c>
      <c r="J35" s="190" t="e">
        <f t="shared" si="13"/>
        <v>#N/A</v>
      </c>
      <c r="K35" s="191" t="e">
        <f t="shared" si="14"/>
        <v>#N/A</v>
      </c>
      <c r="L35" s="223" t="e">
        <f t="shared" si="15"/>
        <v>#N/A</v>
      </c>
      <c r="M35" s="198" t="e">
        <f t="shared" si="16"/>
        <v>#N/A</v>
      </c>
      <c r="N35" s="199" t="e">
        <f t="shared" si="17"/>
        <v>#N/A</v>
      </c>
    </row>
    <row r="36" spans="2:14" hidden="1">
      <c r="B36" s="263">
        <v>32</v>
      </c>
      <c r="C36" s="263">
        <v>32</v>
      </c>
      <c r="D36" s="206"/>
      <c r="E36" s="175" t="e">
        <f>IF(VLOOKUP(D36,'ﾚｰﾃｨﾝｸﾞ計算書(TSF)'!$D$5:$H$61,2,FALSE)=0," ",VLOOKUP(D36,'ﾚｰﾃｨﾝｸﾞ計算書(TSF)'!$D$5:$H$61,2,FALSE))</f>
        <v>#N/A</v>
      </c>
      <c r="F36" s="195" t="e">
        <f>VLOOKUP(D36,'ﾚｰﾃｨﾝｸﾞ計算書(TSF)'!$D$5:$H$61,3,FALSE)</f>
        <v>#N/A</v>
      </c>
      <c r="G36" s="196" t="e">
        <f>VLOOKUP(D36,'ﾚｰﾃｨﾝｸﾞ計算書(TSF)'!$D$5:$H$61,4,FALSE)</f>
        <v>#N/A</v>
      </c>
      <c r="H36" s="197" t="e">
        <f t="shared" si="12"/>
        <v>#N/A</v>
      </c>
      <c r="I36" s="207" t="e">
        <f>VLOOKUP(D36,レース着順とタイム!$C$7:$D$43,2,FALSE)</f>
        <v>#N/A</v>
      </c>
      <c r="J36" s="190" t="e">
        <f t="shared" si="13"/>
        <v>#N/A</v>
      </c>
      <c r="K36" s="191" t="e">
        <f t="shared" si="14"/>
        <v>#N/A</v>
      </c>
      <c r="L36" s="223" t="e">
        <f t="shared" si="15"/>
        <v>#N/A</v>
      </c>
      <c r="M36" s="198" t="e">
        <f t="shared" si="16"/>
        <v>#N/A</v>
      </c>
      <c r="N36" s="199" t="e">
        <f t="shared" si="17"/>
        <v>#N/A</v>
      </c>
    </row>
    <row r="37" spans="2:14" hidden="1">
      <c r="B37" s="263">
        <v>33</v>
      </c>
      <c r="C37" s="263">
        <v>33</v>
      </c>
      <c r="D37" s="194"/>
      <c r="E37" s="175" t="e">
        <f>IF(VLOOKUP(D37,'ﾚｰﾃｨﾝｸﾞ計算書(TSF)'!$D$5:$H$61,2,FALSE)=0," ",VLOOKUP(D37,'ﾚｰﾃｨﾝｸﾞ計算書(TSF)'!$D$5:$H$61,2,FALSE))</f>
        <v>#N/A</v>
      </c>
      <c r="F37" s="195" t="e">
        <f>VLOOKUP(D37,'ﾚｰﾃｨﾝｸﾞ計算書(TSF)'!$D$5:$H$61,3,FALSE)</f>
        <v>#N/A</v>
      </c>
      <c r="G37" s="196" t="e">
        <f>VLOOKUP(D37,'ﾚｰﾃｨﾝｸﾞ計算書(TSF)'!$D$5:$H$61,4,FALSE)</f>
        <v>#N/A</v>
      </c>
      <c r="H37" s="197" t="e">
        <f t="shared" si="12"/>
        <v>#N/A</v>
      </c>
      <c r="I37" s="207" t="e">
        <f>VLOOKUP(D37,レース着順とタイム!$C$7:$D$43,2,FALSE)</f>
        <v>#N/A</v>
      </c>
      <c r="J37" s="190" t="e">
        <f t="shared" si="13"/>
        <v>#N/A</v>
      </c>
      <c r="K37" s="191" t="e">
        <f t="shared" si="14"/>
        <v>#N/A</v>
      </c>
      <c r="L37" s="223" t="e">
        <f t="shared" si="15"/>
        <v>#N/A</v>
      </c>
      <c r="M37" s="198" t="e">
        <f t="shared" si="16"/>
        <v>#N/A</v>
      </c>
      <c r="N37" s="199" t="e">
        <f t="shared" si="17"/>
        <v>#N/A</v>
      </c>
    </row>
    <row r="38" spans="2:14" hidden="1">
      <c r="B38" s="263">
        <v>34</v>
      </c>
      <c r="C38" s="263">
        <v>34</v>
      </c>
      <c r="D38" s="194"/>
      <c r="E38" s="175" t="e">
        <f>IF(VLOOKUP(D38,'ﾚｰﾃｨﾝｸﾞ計算書(TSF)'!$D$5:$H$61,2,FALSE)=0," ",VLOOKUP(D38,'ﾚｰﾃｨﾝｸﾞ計算書(TSF)'!$D$5:$H$61,2,FALSE))</f>
        <v>#N/A</v>
      </c>
      <c r="F38" s="195" t="e">
        <f>VLOOKUP(D38,'ﾚｰﾃｨﾝｸﾞ計算書(TSF)'!$D$5:$H$61,3,FALSE)</f>
        <v>#N/A</v>
      </c>
      <c r="G38" s="196" t="e">
        <f>VLOOKUP(D38,'ﾚｰﾃｨﾝｸﾞ計算書(TSF)'!$D$5:$H$61,4,FALSE)</f>
        <v>#N/A</v>
      </c>
      <c r="H38" s="197" t="e">
        <f t="shared" si="12"/>
        <v>#N/A</v>
      </c>
      <c r="I38" s="207" t="e">
        <f>VLOOKUP(D38,レース着順とタイム!$C$7:$D$43,2,FALSE)</f>
        <v>#N/A</v>
      </c>
      <c r="J38" s="190" t="e">
        <f t="shared" si="13"/>
        <v>#N/A</v>
      </c>
      <c r="K38" s="191" t="e">
        <f t="shared" si="14"/>
        <v>#N/A</v>
      </c>
      <c r="L38" s="223" t="e">
        <f t="shared" si="15"/>
        <v>#N/A</v>
      </c>
      <c r="M38" s="198" t="e">
        <f t="shared" si="16"/>
        <v>#N/A</v>
      </c>
      <c r="N38" s="199" t="e">
        <f t="shared" si="17"/>
        <v>#N/A</v>
      </c>
    </row>
    <row r="39" spans="2:14" hidden="1">
      <c r="B39" s="263">
        <v>35</v>
      </c>
      <c r="C39" s="263">
        <v>35</v>
      </c>
      <c r="D39" s="194"/>
      <c r="E39" s="175" t="e">
        <f>IF(VLOOKUP(D39,'ﾚｰﾃｨﾝｸﾞ計算書(TSF)'!$D$5:$H$61,2,FALSE)=0," ",VLOOKUP(D39,'ﾚｰﾃｨﾝｸﾞ計算書(TSF)'!$D$5:$H$61,2,FALSE))</f>
        <v>#N/A</v>
      </c>
      <c r="F39" s="195" t="e">
        <f>VLOOKUP(D39,'ﾚｰﾃｨﾝｸﾞ計算書(TSF)'!$D$5:$H$61,3,FALSE)</f>
        <v>#N/A</v>
      </c>
      <c r="G39" s="196" t="e">
        <f>VLOOKUP(D39,'ﾚｰﾃｨﾝｸﾞ計算書(TSF)'!$D$5:$H$61,4,FALSE)</f>
        <v>#N/A</v>
      </c>
      <c r="H39" s="197" t="e">
        <f t="shared" si="12"/>
        <v>#N/A</v>
      </c>
      <c r="I39" s="207" t="e">
        <f>VLOOKUP(D39,レース着順とタイム!$C$7:$D$43,2,FALSE)</f>
        <v>#N/A</v>
      </c>
      <c r="J39" s="190" t="e">
        <f t="shared" si="13"/>
        <v>#N/A</v>
      </c>
      <c r="K39" s="191" t="e">
        <f t="shared" si="14"/>
        <v>#N/A</v>
      </c>
      <c r="L39" s="223" t="e">
        <f t="shared" si="15"/>
        <v>#N/A</v>
      </c>
      <c r="M39" s="198" t="e">
        <f t="shared" si="16"/>
        <v>#N/A</v>
      </c>
      <c r="N39" s="199" t="e">
        <f t="shared" si="17"/>
        <v>#N/A</v>
      </c>
    </row>
    <row r="40" spans="2:14" hidden="1">
      <c r="B40" s="263">
        <v>36</v>
      </c>
      <c r="C40" s="263">
        <v>36</v>
      </c>
      <c r="D40" s="201"/>
      <c r="E40" s="175" t="e">
        <f>IF(VLOOKUP(D40,'ﾚｰﾃｨﾝｸﾞ計算書(TSF)'!$D$5:$H$61,2,FALSE)=0," ",VLOOKUP(D40,'ﾚｰﾃｨﾝｸﾞ計算書(TSF)'!$D$5:$H$61,2,FALSE))</f>
        <v>#N/A</v>
      </c>
      <c r="F40" s="195" t="e">
        <f>VLOOKUP(D40,'ﾚｰﾃｨﾝｸﾞ計算書(TSF)'!$D$5:$H$61,3,FALSE)</f>
        <v>#N/A</v>
      </c>
      <c r="G40" s="196" t="e">
        <f>VLOOKUP(D40,'ﾚｰﾃｨﾝｸﾞ計算書(TSF)'!$D$5:$H$61,4,FALSE)</f>
        <v>#N/A</v>
      </c>
      <c r="H40" s="197" t="e">
        <f t="shared" si="12"/>
        <v>#N/A</v>
      </c>
      <c r="I40" s="207" t="e">
        <f>VLOOKUP(D40,レース着順とタイム!$C$7:$D$43,2,FALSE)</f>
        <v>#N/A</v>
      </c>
      <c r="J40" s="190" t="e">
        <f t="shared" si="13"/>
        <v>#N/A</v>
      </c>
      <c r="K40" s="191" t="e">
        <f t="shared" si="14"/>
        <v>#N/A</v>
      </c>
      <c r="L40" s="223" t="e">
        <f t="shared" si="15"/>
        <v>#N/A</v>
      </c>
      <c r="M40" s="198" t="e">
        <f t="shared" si="16"/>
        <v>#N/A</v>
      </c>
      <c r="N40" s="199" t="e">
        <f t="shared" si="17"/>
        <v>#N/A</v>
      </c>
    </row>
    <row r="41" spans="2:14" ht="14.25" hidden="1" thickBot="1">
      <c r="B41" s="288">
        <v>37</v>
      </c>
      <c r="C41" s="288">
        <v>37</v>
      </c>
      <c r="D41" s="289"/>
      <c r="E41" s="290" t="e">
        <f>IF(VLOOKUP(D41,'ﾚｰﾃｨﾝｸﾞ計算書(TSF)'!$D$5:$H$61,2,FALSE)=0," ",VLOOKUP(D41,'ﾚｰﾃｨﾝｸﾞ計算書(TSF)'!$D$5:$H$61,2,FALSE))</f>
        <v>#N/A</v>
      </c>
      <c r="F41" s="291" t="e">
        <f>VLOOKUP(D41,'ﾚｰﾃｨﾝｸﾞ計算書(TSF)'!$D$5:$H$61,3,FALSE)</f>
        <v>#N/A</v>
      </c>
      <c r="G41" s="292" t="e">
        <f>VLOOKUP(D41,'ﾚｰﾃｨﾝｸﾞ計算書(TSF)'!$D$5:$H$61,4,FALSE)</f>
        <v>#N/A</v>
      </c>
      <c r="H41" s="293" t="e">
        <f t="shared" si="12"/>
        <v>#N/A</v>
      </c>
      <c r="I41" s="294" t="e">
        <f>VLOOKUP(D41,レース着順とタイム!$C$7:$D$43,2,FALSE)</f>
        <v>#N/A</v>
      </c>
      <c r="J41" s="295" t="e">
        <f t="shared" si="13"/>
        <v>#N/A</v>
      </c>
      <c r="K41" s="296" t="e">
        <f t="shared" si="14"/>
        <v>#N/A</v>
      </c>
      <c r="L41" s="297" t="e">
        <f t="shared" si="15"/>
        <v>#N/A</v>
      </c>
      <c r="M41" s="298" t="e">
        <f t="shared" si="16"/>
        <v>#N/A</v>
      </c>
      <c r="N41" s="299" t="e">
        <f t="shared" si="17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280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281</v>
      </c>
    </row>
  </sheetData>
  <sortState ref="B5:N15">
    <sortCondition ref="L5:L15"/>
  </sortState>
  <mergeCells count="2">
    <mergeCell ref="B2:I2"/>
    <mergeCell ref="B3:D3"/>
  </mergeCells>
  <phoneticPr fontId="2"/>
  <hyperlinks>
    <hyperlink ref="E48" r:id="rId1" display="規則３０．１・・・・ラウンド・アンド・エンド「２０２３年度ＯＹＣポイントレース帆走指示書」 ９.-８）参照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4" zoomScaleNormal="100" zoomScaleSheetLayoutView="100" workbookViewId="0">
      <selection activeCell="D11" sqref="D1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3" t="s">
        <v>271</v>
      </c>
      <c r="C2" s="333"/>
      <c r="D2" s="333"/>
      <c r="E2" s="333"/>
      <c r="F2" s="333"/>
      <c r="G2" s="333"/>
      <c r="H2" s="333"/>
      <c r="I2" s="333"/>
    </row>
    <row r="3" spans="2:14" ht="22.7" customHeight="1" thickBot="1">
      <c r="B3" s="332" t="s">
        <v>63</v>
      </c>
      <c r="C3" s="332"/>
      <c r="D3" s="332"/>
      <c r="E3" s="264"/>
      <c r="F3" s="265"/>
      <c r="G3" s="265"/>
      <c r="H3" s="85"/>
      <c r="I3" s="266"/>
      <c r="J3" s="266"/>
      <c r="K3" s="266"/>
      <c r="L3" s="266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289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67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87</v>
      </c>
      <c r="E13" s="17" t="s">
        <v>88</v>
      </c>
      <c r="F13" s="16" t="s">
        <v>89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90</v>
      </c>
      <c r="E14" s="17" t="s">
        <v>91</v>
      </c>
      <c r="F14" s="16" t="s">
        <v>92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93</v>
      </c>
      <c r="E15" s="17"/>
      <c r="F15" s="16" t="s">
        <v>94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95</v>
      </c>
      <c r="E16" s="17" t="s">
        <v>96</v>
      </c>
      <c r="F16" s="16" t="s">
        <v>97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302</v>
      </c>
      <c r="E17" s="17" t="s">
        <v>98</v>
      </c>
      <c r="F17" s="16" t="s">
        <v>99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100</v>
      </c>
      <c r="E18" s="17" t="s">
        <v>101</v>
      </c>
      <c r="F18" s="16" t="s">
        <v>102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103</v>
      </c>
      <c r="E19" s="17" t="s">
        <v>104</v>
      </c>
      <c r="F19" s="16" t="s">
        <v>92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284</v>
      </c>
      <c r="E20" s="17" t="s">
        <v>105</v>
      </c>
      <c r="F20" s="16" t="s">
        <v>106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300</v>
      </c>
      <c r="E21" s="17" t="s">
        <v>107</v>
      </c>
      <c r="F21" s="16" t="s">
        <v>108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109</v>
      </c>
      <c r="E22" s="17"/>
      <c r="F22" s="16" t="s">
        <v>110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111</v>
      </c>
      <c r="E23" s="134"/>
      <c r="F23" s="16" t="s">
        <v>112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113</v>
      </c>
      <c r="E24" s="17" t="s">
        <v>114</v>
      </c>
      <c r="F24" s="32" t="s">
        <v>115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116</v>
      </c>
      <c r="E25" s="17"/>
      <c r="F25" s="16" t="s">
        <v>117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118</v>
      </c>
      <c r="E26" s="17" t="s">
        <v>119</v>
      </c>
      <c r="F26" s="16" t="s">
        <v>120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121</v>
      </c>
      <c r="E27" s="134">
        <v>1129</v>
      </c>
      <c r="F27" s="16" t="s">
        <v>122</v>
      </c>
      <c r="G27" s="268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287</v>
      </c>
      <c r="E28" s="17" t="s">
        <v>123</v>
      </c>
      <c r="F28" s="16" t="s">
        <v>124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125</v>
      </c>
      <c r="E29" s="17" t="s">
        <v>126</v>
      </c>
      <c r="F29" s="16" t="s">
        <v>127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128</v>
      </c>
      <c r="E30" s="17" t="s">
        <v>129</v>
      </c>
      <c r="F30" s="16" t="s">
        <v>130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131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132</v>
      </c>
      <c r="E32" s="17" t="s">
        <v>133</v>
      </c>
      <c r="F32" s="16" t="s">
        <v>134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135</v>
      </c>
      <c r="E33" s="17"/>
      <c r="F33" s="16" t="s">
        <v>136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298</v>
      </c>
      <c r="E34" s="17"/>
      <c r="F34" s="16" t="s">
        <v>137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138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69"/>
      <c r="C36" s="270"/>
      <c r="D36" s="271" t="s">
        <v>139</v>
      </c>
      <c r="E36" s="134"/>
      <c r="F36" s="32"/>
      <c r="G36" s="33"/>
      <c r="H36" s="19"/>
      <c r="I36" s="272"/>
      <c r="J36" s="21"/>
      <c r="K36" s="273"/>
      <c r="L36" s="23">
        <f t="shared" si="3"/>
        <v>0</v>
      </c>
    </row>
    <row r="37" spans="2:12">
      <c r="B37" s="269"/>
      <c r="C37" s="270"/>
      <c r="D37" s="274" t="s">
        <v>140</v>
      </c>
      <c r="E37" s="275"/>
      <c r="F37" s="276" t="s">
        <v>141</v>
      </c>
      <c r="G37" s="277"/>
      <c r="H37" s="278"/>
      <c r="I37" s="272"/>
      <c r="J37" s="21"/>
      <c r="K37" s="273"/>
      <c r="L37" s="23">
        <f t="shared" si="3"/>
        <v>0</v>
      </c>
    </row>
    <row r="38" spans="2:12">
      <c r="B38" s="269"/>
      <c r="C38" s="270"/>
      <c r="D38" s="279" t="s">
        <v>142</v>
      </c>
      <c r="E38" s="275"/>
      <c r="F38" s="276" t="s">
        <v>143</v>
      </c>
      <c r="G38" s="277"/>
      <c r="H38" s="278"/>
      <c r="I38" s="272"/>
      <c r="J38" s="21"/>
      <c r="K38" s="273"/>
      <c r="L38" s="23">
        <f t="shared" si="3"/>
        <v>0</v>
      </c>
    </row>
    <row r="39" spans="2:12">
      <c r="B39" s="269"/>
      <c r="C39" s="270"/>
      <c r="D39" s="280" t="s">
        <v>144</v>
      </c>
      <c r="E39" s="275"/>
      <c r="F39" s="276" t="s">
        <v>145</v>
      </c>
      <c r="G39" s="277">
        <v>658</v>
      </c>
      <c r="H39" s="19">
        <f t="shared" si="0"/>
        <v>0.91185410334346506</v>
      </c>
      <c r="I39" s="272"/>
      <c r="J39" s="21"/>
      <c r="K39" s="273"/>
      <c r="L39" s="23">
        <f t="shared" si="3"/>
        <v>0</v>
      </c>
    </row>
    <row r="40" spans="2:12" ht="14.25" thickBot="1">
      <c r="B40" s="35"/>
      <c r="C40" s="36"/>
      <c r="D40" s="281" t="s">
        <v>146</v>
      </c>
      <c r="E40" s="172"/>
      <c r="F40" s="173" t="s">
        <v>147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148</v>
      </c>
      <c r="E41" s="134" t="s">
        <v>149</v>
      </c>
      <c r="F41" s="32" t="s">
        <v>150</v>
      </c>
      <c r="G41" s="33">
        <v>640</v>
      </c>
      <c r="H41" s="19">
        <f t="shared" si="0"/>
        <v>0.9375</v>
      </c>
      <c r="I41" s="174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151</v>
      </c>
      <c r="E42" s="134" t="s">
        <v>152</v>
      </c>
      <c r="F42" s="32" t="s">
        <v>153</v>
      </c>
      <c r="G42" s="33">
        <v>655</v>
      </c>
      <c r="H42" s="19">
        <f t="shared" si="0"/>
        <v>0.91603053435114501</v>
      </c>
      <c r="I42" s="174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154</v>
      </c>
      <c r="E43" s="134" t="s">
        <v>155</v>
      </c>
      <c r="F43" s="32" t="s">
        <v>156</v>
      </c>
      <c r="G43" s="33">
        <v>710</v>
      </c>
      <c r="H43" s="19">
        <f t="shared" si="0"/>
        <v>0.84507042253521125</v>
      </c>
      <c r="I43" s="174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157</v>
      </c>
      <c r="E44" s="134" t="s">
        <v>158</v>
      </c>
      <c r="F44" s="32" t="s">
        <v>159</v>
      </c>
      <c r="G44" s="33">
        <v>665</v>
      </c>
      <c r="H44" s="19">
        <f t="shared" si="0"/>
        <v>0.90225563909774431</v>
      </c>
      <c r="I44" s="174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160</v>
      </c>
      <c r="E45" s="134" t="s">
        <v>161</v>
      </c>
      <c r="F45" s="32" t="s">
        <v>162</v>
      </c>
      <c r="G45" s="33">
        <v>677</v>
      </c>
      <c r="H45" s="19">
        <f t="shared" si="0"/>
        <v>0.88626292466765144</v>
      </c>
      <c r="I45" s="174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163</v>
      </c>
      <c r="E46" s="134" t="s">
        <v>164</v>
      </c>
      <c r="F46" s="32" t="s">
        <v>162</v>
      </c>
      <c r="G46" s="33">
        <v>677</v>
      </c>
      <c r="H46" s="19">
        <f t="shared" si="0"/>
        <v>0.88626292466765144</v>
      </c>
      <c r="I46" s="174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165</v>
      </c>
      <c r="E47" s="134">
        <v>3040</v>
      </c>
      <c r="F47" s="32" t="s">
        <v>166</v>
      </c>
      <c r="G47" s="33">
        <v>685</v>
      </c>
      <c r="H47" s="19">
        <f t="shared" si="0"/>
        <v>0.87591240875912413</v>
      </c>
      <c r="I47" s="174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167</v>
      </c>
      <c r="E48" s="134" t="s">
        <v>168</v>
      </c>
      <c r="F48" s="32" t="s">
        <v>169</v>
      </c>
      <c r="G48" s="33">
        <v>695</v>
      </c>
      <c r="H48" s="19">
        <f t="shared" si="0"/>
        <v>0.86330935251798557</v>
      </c>
      <c r="I48" s="174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170</v>
      </c>
      <c r="E49" s="134"/>
      <c r="F49" s="32" t="s">
        <v>171</v>
      </c>
      <c r="G49" s="33">
        <v>710</v>
      </c>
      <c r="H49" s="19">
        <f t="shared" si="0"/>
        <v>0.84507042253521125</v>
      </c>
      <c r="I49" s="174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172</v>
      </c>
      <c r="E50" s="134" t="s">
        <v>173</v>
      </c>
      <c r="F50" s="32" t="s">
        <v>174</v>
      </c>
      <c r="G50" s="33">
        <v>730</v>
      </c>
      <c r="H50" s="19">
        <f t="shared" si="0"/>
        <v>0.82191780821917804</v>
      </c>
      <c r="I50" s="174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175</v>
      </c>
      <c r="E51" s="134" t="s">
        <v>176</v>
      </c>
      <c r="F51" s="32" t="s">
        <v>177</v>
      </c>
      <c r="G51" s="33">
        <v>740</v>
      </c>
      <c r="H51" s="19">
        <f t="shared" si="0"/>
        <v>0.81081081081081086</v>
      </c>
      <c r="I51" s="174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178</v>
      </c>
      <c r="E52" s="134" t="s">
        <v>179</v>
      </c>
      <c r="F52" s="32" t="s">
        <v>180</v>
      </c>
      <c r="G52" s="33">
        <v>720</v>
      </c>
      <c r="H52" s="19">
        <f t="shared" si="0"/>
        <v>0.83333333333333337</v>
      </c>
      <c r="I52" s="174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181</v>
      </c>
      <c r="E53" s="134"/>
      <c r="F53" s="32" t="s">
        <v>182</v>
      </c>
      <c r="G53" s="33">
        <v>781</v>
      </c>
      <c r="H53" s="19">
        <f t="shared" si="0"/>
        <v>0.76824583866837393</v>
      </c>
      <c r="I53" s="174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183</v>
      </c>
      <c r="E54" s="134" t="s">
        <v>184</v>
      </c>
      <c r="F54" s="32" t="s">
        <v>185</v>
      </c>
      <c r="G54" s="33">
        <v>770</v>
      </c>
      <c r="H54" s="19">
        <f t="shared" si="0"/>
        <v>0.77922077922077926</v>
      </c>
      <c r="I54" s="174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186</v>
      </c>
      <c r="E55" s="134" t="s">
        <v>187</v>
      </c>
      <c r="F55" s="32" t="s">
        <v>185</v>
      </c>
      <c r="G55" s="33">
        <v>770</v>
      </c>
      <c r="H55" s="19">
        <f t="shared" si="0"/>
        <v>0.77922077922077926</v>
      </c>
      <c r="I55" s="174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188</v>
      </c>
      <c r="E56" s="134" t="s">
        <v>189</v>
      </c>
      <c r="F56" s="32" t="s">
        <v>182</v>
      </c>
      <c r="G56" s="33">
        <v>781</v>
      </c>
      <c r="H56" s="19">
        <f>600/G56</f>
        <v>0.76824583866837393</v>
      </c>
      <c r="I56" s="174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190</v>
      </c>
      <c r="E57" s="134" t="s">
        <v>191</v>
      </c>
      <c r="F57" s="32" t="s">
        <v>192</v>
      </c>
      <c r="G57" s="33">
        <v>785</v>
      </c>
      <c r="H57" s="19">
        <f>600/G57</f>
        <v>0.76433121019108285</v>
      </c>
      <c r="I57" s="174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193</v>
      </c>
      <c r="E58" s="134"/>
      <c r="F58" s="32" t="s">
        <v>194</v>
      </c>
      <c r="G58" s="33">
        <v>800</v>
      </c>
      <c r="H58" s="19">
        <f>600/G58</f>
        <v>0.75</v>
      </c>
      <c r="I58" s="174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195</v>
      </c>
      <c r="E59" s="134"/>
      <c r="F59" s="32" t="s">
        <v>185</v>
      </c>
      <c r="G59" s="33">
        <v>855</v>
      </c>
      <c r="H59" s="19">
        <f t="shared" si="0"/>
        <v>0.70175438596491224</v>
      </c>
      <c r="I59" s="174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196</v>
      </c>
      <c r="E60" s="134"/>
      <c r="F60" s="32" t="s">
        <v>197</v>
      </c>
      <c r="G60" s="33">
        <v>740</v>
      </c>
      <c r="H60" s="19">
        <f t="shared" si="0"/>
        <v>0.81081081081081086</v>
      </c>
      <c r="I60" s="174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1" t="s">
        <v>276</v>
      </c>
      <c r="E61" s="172"/>
      <c r="F61" s="173" t="s">
        <v>273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8" t="s">
        <v>270</v>
      </c>
      <c r="C2" s="328"/>
      <c r="D2" s="328"/>
      <c r="E2" s="328"/>
      <c r="F2" s="328"/>
      <c r="G2" s="329" t="s">
        <v>43</v>
      </c>
      <c r="H2" s="329"/>
      <c r="I2" s="329"/>
      <c r="J2" s="329"/>
      <c r="K2" s="329"/>
      <c r="L2" s="329"/>
    </row>
    <row r="3" spans="2:13" ht="21" customHeight="1" thickBot="1">
      <c r="I3" s="317"/>
      <c r="K3" s="282"/>
      <c r="L3" s="334"/>
      <c r="M3" s="335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3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4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4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313">
        <v>0.05</v>
      </c>
      <c r="I7" s="66">
        <v>0</v>
      </c>
      <c r="J7" s="67">
        <v>-0.02</v>
      </c>
      <c r="K7" s="204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4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4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4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4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4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4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4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313">
        <v>0.06</v>
      </c>
      <c r="I15" s="66">
        <v>0</v>
      </c>
      <c r="J15" s="67">
        <v>-0.02</v>
      </c>
      <c r="K15" s="204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313">
        <v>0.06</v>
      </c>
      <c r="I16" s="66">
        <v>0</v>
      </c>
      <c r="J16" s="67">
        <v>0</v>
      </c>
      <c r="K16" s="204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18">
        <v>0.05</v>
      </c>
      <c r="I17" s="66">
        <v>0</v>
      </c>
      <c r="J17" s="67">
        <v>-0.02</v>
      </c>
      <c r="K17" s="204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4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4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4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4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4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4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4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4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4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4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4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4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4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4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4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13">
        <v>7.0000000000000007E-2</v>
      </c>
      <c r="I33" s="66">
        <v>0.05</v>
      </c>
      <c r="J33" s="67">
        <v>0</v>
      </c>
      <c r="K33" s="204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4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4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4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4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4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4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4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5">
        <f t="shared" si="2"/>
        <v>0</v>
      </c>
      <c r="L41" s="38"/>
      <c r="M41" s="283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198</v>
      </c>
      <c r="C3" s="79"/>
      <c r="D3" s="79"/>
      <c r="E3" s="105"/>
    </row>
    <row r="4" spans="1:5" ht="14.25" thickBot="1">
      <c r="B4" s="81" t="s">
        <v>199</v>
      </c>
      <c r="C4" s="82" t="s">
        <v>200</v>
      </c>
      <c r="D4" s="83" t="s">
        <v>47</v>
      </c>
      <c r="E4" s="84" t="s">
        <v>48</v>
      </c>
    </row>
    <row r="5" spans="1:5">
      <c r="A5">
        <v>1</v>
      </c>
      <c r="B5" s="106" t="s">
        <v>148</v>
      </c>
      <c r="C5" s="136" t="s">
        <v>149</v>
      </c>
      <c r="D5" s="107" t="s">
        <v>150</v>
      </c>
      <c r="E5" s="108">
        <v>640</v>
      </c>
    </row>
    <row r="6" spans="1:5">
      <c r="A6">
        <v>2</v>
      </c>
      <c r="B6" s="109" t="s">
        <v>151</v>
      </c>
      <c r="C6" s="137" t="s">
        <v>152</v>
      </c>
      <c r="D6" s="110" t="s">
        <v>153</v>
      </c>
      <c r="E6" s="111">
        <v>655</v>
      </c>
    </row>
    <row r="7" spans="1:5">
      <c r="A7">
        <v>3</v>
      </c>
      <c r="B7" s="109" t="s">
        <v>154</v>
      </c>
      <c r="C7" s="137">
        <v>3663</v>
      </c>
      <c r="D7" s="110" t="s">
        <v>156</v>
      </c>
      <c r="E7" s="111">
        <v>710</v>
      </c>
    </row>
    <row r="8" spans="1:5">
      <c r="A8">
        <v>4</v>
      </c>
      <c r="B8" s="109" t="s">
        <v>157</v>
      </c>
      <c r="C8" s="137" t="s">
        <v>158</v>
      </c>
      <c r="D8" s="110" t="s">
        <v>159</v>
      </c>
      <c r="E8" s="112">
        <v>665</v>
      </c>
    </row>
    <row r="9" spans="1:5" ht="14.25" thickBot="1">
      <c r="A9">
        <v>5</v>
      </c>
      <c r="B9" s="113" t="s">
        <v>160</v>
      </c>
      <c r="C9" s="138" t="s">
        <v>161</v>
      </c>
      <c r="D9" s="114" t="s">
        <v>162</v>
      </c>
      <c r="E9" s="115">
        <v>677</v>
      </c>
    </row>
    <row r="10" spans="1:5" ht="14.25" thickTop="1">
      <c r="A10">
        <v>6</v>
      </c>
      <c r="B10" s="116" t="s">
        <v>172</v>
      </c>
      <c r="C10" s="139" t="s">
        <v>173</v>
      </c>
      <c r="D10" s="117" t="s">
        <v>174</v>
      </c>
      <c r="E10" s="118">
        <v>730</v>
      </c>
    </row>
    <row r="11" spans="1:5" ht="14.25" thickBot="1">
      <c r="A11">
        <v>7</v>
      </c>
      <c r="B11" s="113" t="s">
        <v>170</v>
      </c>
      <c r="C11" s="138"/>
      <c r="D11" s="114" t="s">
        <v>171</v>
      </c>
      <c r="E11" s="115">
        <v>710</v>
      </c>
    </row>
    <row r="12" spans="1:5" ht="14.25" thickTop="1">
      <c r="A12">
        <v>8</v>
      </c>
      <c r="B12" s="109" t="s">
        <v>186</v>
      </c>
      <c r="C12" s="137" t="s">
        <v>187</v>
      </c>
      <c r="D12" s="110" t="s">
        <v>185</v>
      </c>
      <c r="E12" s="111">
        <v>770</v>
      </c>
    </row>
    <row r="13" spans="1:5">
      <c r="A13">
        <v>9</v>
      </c>
      <c r="B13" s="109" t="s">
        <v>190</v>
      </c>
      <c r="C13" s="137" t="s">
        <v>191</v>
      </c>
      <c r="D13" s="110" t="s">
        <v>192</v>
      </c>
      <c r="E13" s="111">
        <v>785</v>
      </c>
    </row>
    <row r="14" spans="1:5">
      <c r="A14">
        <v>10</v>
      </c>
      <c r="B14" s="116" t="s">
        <v>188</v>
      </c>
      <c r="C14" s="146" t="s">
        <v>189</v>
      </c>
      <c r="D14" s="117" t="s">
        <v>182</v>
      </c>
      <c r="E14" s="118">
        <v>781</v>
      </c>
    </row>
    <row r="15" spans="1:5">
      <c r="A15">
        <v>11</v>
      </c>
      <c r="B15" s="116" t="s">
        <v>181</v>
      </c>
      <c r="C15" s="139"/>
      <c r="D15" s="117" t="s">
        <v>182</v>
      </c>
      <c r="E15" s="118">
        <v>781</v>
      </c>
    </row>
    <row r="16" spans="1:5">
      <c r="A16">
        <v>12</v>
      </c>
      <c r="B16" s="119" t="s">
        <v>201</v>
      </c>
      <c r="C16" s="142"/>
      <c r="D16" s="120" t="s">
        <v>197</v>
      </c>
      <c r="E16" s="111">
        <v>740</v>
      </c>
    </row>
    <row r="17" spans="1:5">
      <c r="A17">
        <v>13</v>
      </c>
      <c r="B17" s="109" t="s">
        <v>202</v>
      </c>
      <c r="C17" s="137">
        <v>2672</v>
      </c>
      <c r="D17" s="110" t="s">
        <v>203</v>
      </c>
      <c r="E17" s="111">
        <v>720</v>
      </c>
    </row>
    <row r="18" spans="1:5">
      <c r="A18">
        <v>14</v>
      </c>
      <c r="B18" s="109" t="s">
        <v>175</v>
      </c>
      <c r="C18" s="137">
        <v>4504</v>
      </c>
      <c r="D18" s="110" t="s">
        <v>177</v>
      </c>
      <c r="E18" s="111">
        <v>740</v>
      </c>
    </row>
    <row r="19" spans="1:5">
      <c r="A19">
        <v>15</v>
      </c>
      <c r="B19" s="109" t="s">
        <v>183</v>
      </c>
      <c r="C19" s="137" t="s">
        <v>184</v>
      </c>
      <c r="D19" s="110" t="s">
        <v>185</v>
      </c>
      <c r="E19" s="111">
        <v>770</v>
      </c>
    </row>
    <row r="20" spans="1:5" ht="14.25" thickBot="1">
      <c r="A20">
        <v>16</v>
      </c>
      <c r="B20" s="113" t="s">
        <v>165</v>
      </c>
      <c r="C20" s="138">
        <v>3040</v>
      </c>
      <c r="D20" s="114" t="s">
        <v>166</v>
      </c>
      <c r="E20" s="115">
        <v>685</v>
      </c>
    </row>
    <row r="21" spans="1:5" ht="14.25" thickTop="1">
      <c r="A21">
        <v>17</v>
      </c>
      <c r="B21" s="121" t="s">
        <v>167</v>
      </c>
      <c r="C21" s="144" t="s">
        <v>168</v>
      </c>
      <c r="D21" s="122" t="s">
        <v>169</v>
      </c>
      <c r="E21" s="152">
        <v>695</v>
      </c>
    </row>
    <row r="22" spans="1:5">
      <c r="A22">
        <v>18</v>
      </c>
      <c r="B22" s="109" t="s">
        <v>163</v>
      </c>
      <c r="C22" s="140" t="s">
        <v>164</v>
      </c>
      <c r="D22" s="110" t="s">
        <v>162</v>
      </c>
      <c r="E22" s="111">
        <v>677</v>
      </c>
    </row>
    <row r="23" spans="1:5">
      <c r="A23">
        <v>19</v>
      </c>
      <c r="B23" s="109" t="s">
        <v>193</v>
      </c>
      <c r="C23" s="141"/>
      <c r="D23" s="110" t="s">
        <v>194</v>
      </c>
      <c r="E23" s="111">
        <v>800</v>
      </c>
    </row>
    <row r="24" spans="1:5" ht="14.25" thickBot="1">
      <c r="A24">
        <v>20</v>
      </c>
      <c r="B24" s="113" t="s">
        <v>195</v>
      </c>
      <c r="C24" s="143"/>
      <c r="D24" s="114" t="s">
        <v>185</v>
      </c>
      <c r="E24" s="115">
        <v>855</v>
      </c>
    </row>
    <row r="25" spans="1:5" ht="14.25" thickTop="1">
      <c r="A25">
        <v>21</v>
      </c>
      <c r="B25" s="319" t="s">
        <v>272</v>
      </c>
      <c r="C25" s="139"/>
      <c r="D25" s="117" t="s">
        <v>273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274</v>
      </c>
    </row>
    <row r="37" spans="1:5">
      <c r="C37" s="320" t="s">
        <v>275</v>
      </c>
    </row>
    <row r="39" spans="1:5">
      <c r="B39" t="s">
        <v>204</v>
      </c>
    </row>
    <row r="40" spans="1:5">
      <c r="C40" t="s">
        <v>205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40" zoomScale="90" zoomScaleNormal="90" zoomScaleSheetLayoutView="100" workbookViewId="0">
      <selection activeCell="I57" sqref="I57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0">
        <v>45017</v>
      </c>
      <c r="C1" s="301" t="s">
        <v>206</v>
      </c>
      <c r="D1" s="80"/>
    </row>
    <row r="2" spans="1:9" ht="17.25">
      <c r="A2" s="131"/>
      <c r="B2" s="131"/>
      <c r="C2" s="315"/>
      <c r="D2" s="315"/>
    </row>
    <row r="3" spans="1:9" ht="18" thickBot="1">
      <c r="A3" s="131"/>
      <c r="B3" s="131"/>
      <c r="C3" s="315"/>
      <c r="D3" s="315"/>
    </row>
    <row r="4" spans="1:9" ht="14.25" customHeight="1" thickBot="1">
      <c r="C4" s="316"/>
      <c r="D4" s="336" t="s">
        <v>207</v>
      </c>
      <c r="I4" s="159"/>
    </row>
    <row r="5" spans="1:9" ht="14.25" thickBot="1">
      <c r="A5" s="91" t="s">
        <v>208</v>
      </c>
      <c r="B5" s="92" t="s">
        <v>5</v>
      </c>
      <c r="C5" s="160" t="s">
        <v>47</v>
      </c>
      <c r="D5" s="337"/>
      <c r="E5" s="310" t="s">
        <v>209</v>
      </c>
      <c r="F5" s="161"/>
      <c r="G5" s="162" t="s">
        <v>210</v>
      </c>
    </row>
    <row r="6" spans="1:9">
      <c r="A6" s="93">
        <v>1</v>
      </c>
      <c r="B6" s="302" t="s">
        <v>211</v>
      </c>
      <c r="C6" s="303" t="s">
        <v>212</v>
      </c>
      <c r="D6" s="304">
        <v>29312</v>
      </c>
      <c r="E6" s="311">
        <f>DATEDIF(D6,$B$1,"Y")</f>
        <v>43</v>
      </c>
      <c r="F6" s="305">
        <f>(E6-1)/5</f>
        <v>8.4</v>
      </c>
      <c r="G6" s="306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2">
        <f t="shared" ref="E7:E46" si="0">DATEDIF(D7,$B$1,"Y")</f>
        <v>37</v>
      </c>
      <c r="F7" s="1">
        <f t="shared" ref="F7:F46" si="1">(E7-1)/5</f>
        <v>7.2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213</v>
      </c>
      <c r="E8" s="312">
        <f t="shared" si="0"/>
        <v>26</v>
      </c>
      <c r="F8" s="1">
        <f t="shared" si="1"/>
        <v>5</v>
      </c>
      <c r="G8" s="132">
        <f t="shared" si="2"/>
        <v>5</v>
      </c>
    </row>
    <row r="9" spans="1:9">
      <c r="A9" s="95">
        <v>4</v>
      </c>
      <c r="B9" s="96" t="s">
        <v>214</v>
      </c>
      <c r="C9" s="22" t="s">
        <v>73</v>
      </c>
      <c r="D9" s="97" t="s">
        <v>215</v>
      </c>
      <c r="E9" s="312">
        <f t="shared" si="0"/>
        <v>39</v>
      </c>
      <c r="F9" s="1">
        <f t="shared" si="1"/>
        <v>7.6</v>
      </c>
      <c r="G9" s="132">
        <f t="shared" si="2"/>
        <v>7</v>
      </c>
    </row>
    <row r="10" spans="1:9">
      <c r="A10" s="95">
        <v>5</v>
      </c>
      <c r="B10" s="96" t="s">
        <v>216</v>
      </c>
      <c r="C10" s="22" t="s">
        <v>76</v>
      </c>
      <c r="D10" s="97">
        <v>30127</v>
      </c>
      <c r="E10" s="312">
        <f t="shared" si="0"/>
        <v>40</v>
      </c>
      <c r="F10" s="1">
        <f t="shared" si="1"/>
        <v>7.8</v>
      </c>
      <c r="G10" s="132">
        <f t="shared" si="2"/>
        <v>7</v>
      </c>
    </row>
    <row r="11" spans="1:9">
      <c r="A11" s="95">
        <v>6</v>
      </c>
      <c r="B11" s="96"/>
      <c r="C11" s="22"/>
      <c r="D11" s="97" t="s">
        <v>217</v>
      </c>
      <c r="E11" s="312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217</v>
      </c>
      <c r="E12" s="312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218</v>
      </c>
      <c r="C13" s="22"/>
      <c r="D13" s="97" t="s">
        <v>217</v>
      </c>
      <c r="E13" s="312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219</v>
      </c>
      <c r="C14" s="30" t="s">
        <v>220</v>
      </c>
      <c r="D14" s="94">
        <v>34425</v>
      </c>
      <c r="E14" s="312">
        <f t="shared" si="0"/>
        <v>29</v>
      </c>
      <c r="F14" s="1">
        <f t="shared" si="1"/>
        <v>5.6</v>
      </c>
      <c r="G14" s="132">
        <f t="shared" si="2"/>
        <v>5</v>
      </c>
    </row>
    <row r="15" spans="1:9" ht="14.25" customHeight="1">
      <c r="A15" s="95">
        <v>10</v>
      </c>
      <c r="B15" s="96" t="s">
        <v>221</v>
      </c>
      <c r="C15" s="22" t="s">
        <v>83</v>
      </c>
      <c r="D15" s="97" t="s">
        <v>222</v>
      </c>
      <c r="E15" s="312">
        <f t="shared" si="0"/>
        <v>37</v>
      </c>
      <c r="F15" s="1">
        <f t="shared" si="1"/>
        <v>7.2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223</v>
      </c>
      <c r="D16" s="97">
        <v>37926</v>
      </c>
      <c r="E16" s="312">
        <f t="shared" si="0"/>
        <v>19</v>
      </c>
      <c r="F16" s="1">
        <f t="shared" si="1"/>
        <v>3.6</v>
      </c>
      <c r="G16" s="132">
        <f t="shared" si="2"/>
        <v>3</v>
      </c>
    </row>
    <row r="17" spans="1:12">
      <c r="A17" s="95">
        <v>12</v>
      </c>
      <c r="B17" s="96" t="s">
        <v>224</v>
      </c>
      <c r="C17" s="22" t="s">
        <v>225</v>
      </c>
      <c r="D17" s="97">
        <v>33147</v>
      </c>
      <c r="E17" s="312">
        <f t="shared" si="0"/>
        <v>32</v>
      </c>
      <c r="F17" s="1">
        <f t="shared" si="1"/>
        <v>6.2</v>
      </c>
      <c r="G17" s="132">
        <f t="shared" si="2"/>
        <v>6</v>
      </c>
    </row>
    <row r="18" spans="1:12">
      <c r="A18" s="95">
        <v>13</v>
      </c>
      <c r="B18" s="96" t="s">
        <v>226</v>
      </c>
      <c r="C18" s="22" t="s">
        <v>92</v>
      </c>
      <c r="D18" s="97" t="s">
        <v>227</v>
      </c>
      <c r="E18" s="312">
        <f t="shared" si="0"/>
        <v>31</v>
      </c>
      <c r="F18" s="1">
        <f t="shared" si="1"/>
        <v>6</v>
      </c>
      <c r="G18" s="132">
        <f t="shared" si="2"/>
        <v>6</v>
      </c>
    </row>
    <row r="19" spans="1:12">
      <c r="A19" s="95">
        <v>14</v>
      </c>
      <c r="B19" s="96" t="s">
        <v>228</v>
      </c>
      <c r="C19" s="32" t="s">
        <v>94</v>
      </c>
      <c r="D19" s="97">
        <v>33359</v>
      </c>
      <c r="E19" s="312">
        <f t="shared" si="0"/>
        <v>31</v>
      </c>
      <c r="F19" s="1">
        <f t="shared" si="1"/>
        <v>6</v>
      </c>
      <c r="G19" s="132">
        <f t="shared" si="2"/>
        <v>6</v>
      </c>
      <c r="L19" s="34"/>
    </row>
    <row r="20" spans="1:12">
      <c r="A20" s="95">
        <v>15</v>
      </c>
      <c r="B20" s="96" t="s">
        <v>95</v>
      </c>
      <c r="C20" s="22" t="s">
        <v>153</v>
      </c>
      <c r="D20" s="97">
        <v>35400</v>
      </c>
      <c r="E20" s="312">
        <f t="shared" si="0"/>
        <v>26</v>
      </c>
      <c r="F20" s="1">
        <f t="shared" si="1"/>
        <v>5</v>
      </c>
      <c r="G20" s="132">
        <f t="shared" si="2"/>
        <v>5</v>
      </c>
    </row>
    <row r="21" spans="1:12">
      <c r="A21" s="95">
        <v>16</v>
      </c>
      <c r="B21" s="96" t="s">
        <v>229</v>
      </c>
      <c r="C21" s="22" t="s">
        <v>230</v>
      </c>
      <c r="D21" s="97">
        <v>32264</v>
      </c>
      <c r="E21" s="312">
        <f t="shared" si="0"/>
        <v>34</v>
      </c>
      <c r="F21" s="1">
        <f t="shared" si="1"/>
        <v>6.6</v>
      </c>
      <c r="G21" s="132">
        <f t="shared" si="2"/>
        <v>6</v>
      </c>
    </row>
    <row r="22" spans="1:12">
      <c r="A22" s="95">
        <v>17</v>
      </c>
      <c r="B22" s="96" t="s">
        <v>231</v>
      </c>
      <c r="C22" s="22" t="s">
        <v>102</v>
      </c>
      <c r="D22" s="97" t="s">
        <v>232</v>
      </c>
      <c r="E22" s="312">
        <f t="shared" si="0"/>
        <v>30</v>
      </c>
      <c r="F22" s="1">
        <f t="shared" si="1"/>
        <v>5.8</v>
      </c>
      <c r="G22" s="132">
        <f t="shared" si="2"/>
        <v>5</v>
      </c>
    </row>
    <row r="23" spans="1:12">
      <c r="A23" s="95">
        <v>18</v>
      </c>
      <c r="B23" s="96" t="s">
        <v>233</v>
      </c>
      <c r="C23" s="22" t="s">
        <v>92</v>
      </c>
      <c r="D23" s="97" t="s">
        <v>234</v>
      </c>
      <c r="E23" s="312">
        <f t="shared" si="0"/>
        <v>32</v>
      </c>
      <c r="F23" s="1">
        <f t="shared" si="1"/>
        <v>6.2</v>
      </c>
      <c r="G23" s="132">
        <f t="shared" si="2"/>
        <v>6</v>
      </c>
    </row>
    <row r="24" spans="1:12">
      <c r="A24" s="95">
        <v>19</v>
      </c>
      <c r="B24" s="96" t="s">
        <v>235</v>
      </c>
      <c r="C24" s="22" t="s">
        <v>106</v>
      </c>
      <c r="D24" s="97">
        <v>36312</v>
      </c>
      <c r="E24" s="312">
        <f t="shared" si="0"/>
        <v>23</v>
      </c>
      <c r="F24" s="1">
        <f t="shared" si="1"/>
        <v>4.4000000000000004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217</v>
      </c>
      <c r="E25" s="312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236</v>
      </c>
      <c r="C26" s="22" t="s">
        <v>237</v>
      </c>
      <c r="D26" s="97">
        <v>32599</v>
      </c>
      <c r="E26" s="312">
        <f t="shared" si="0"/>
        <v>34</v>
      </c>
      <c r="F26" s="1">
        <f t="shared" si="1"/>
        <v>6.6</v>
      </c>
      <c r="G26" s="132">
        <f t="shared" si="2"/>
        <v>6</v>
      </c>
    </row>
    <row r="27" spans="1:12">
      <c r="A27" s="95">
        <v>22</v>
      </c>
      <c r="B27" s="96" t="s">
        <v>238</v>
      </c>
      <c r="C27" s="22" t="s">
        <v>110</v>
      </c>
      <c r="D27" s="97">
        <v>34516</v>
      </c>
      <c r="E27" s="312">
        <f t="shared" si="0"/>
        <v>28</v>
      </c>
      <c r="F27" s="1">
        <f t="shared" si="1"/>
        <v>5.4</v>
      </c>
      <c r="G27" s="132">
        <f t="shared" si="2"/>
        <v>5</v>
      </c>
    </row>
    <row r="28" spans="1:12">
      <c r="A28" s="95">
        <v>23</v>
      </c>
      <c r="B28" s="98" t="s">
        <v>111</v>
      </c>
      <c r="C28" s="22" t="s">
        <v>239</v>
      </c>
      <c r="D28" s="97">
        <v>32964</v>
      </c>
      <c r="E28" s="312">
        <f t="shared" si="0"/>
        <v>33</v>
      </c>
      <c r="F28" s="1">
        <f t="shared" si="1"/>
        <v>6.4</v>
      </c>
      <c r="G28" s="132">
        <f t="shared" si="2"/>
        <v>6</v>
      </c>
    </row>
    <row r="29" spans="1:12">
      <c r="A29" s="95">
        <v>24</v>
      </c>
      <c r="B29" s="96" t="s">
        <v>240</v>
      </c>
      <c r="C29" s="22" t="s">
        <v>241</v>
      </c>
      <c r="D29" s="97">
        <v>30195</v>
      </c>
      <c r="E29" s="312">
        <f t="shared" si="0"/>
        <v>40</v>
      </c>
      <c r="F29" s="1">
        <f t="shared" si="1"/>
        <v>7.8</v>
      </c>
      <c r="G29" s="132">
        <f t="shared" si="2"/>
        <v>7</v>
      </c>
    </row>
    <row r="30" spans="1:12">
      <c r="A30" s="95">
        <v>25</v>
      </c>
      <c r="B30" s="96" t="s">
        <v>242</v>
      </c>
      <c r="C30" s="22" t="s">
        <v>117</v>
      </c>
      <c r="D30" s="97" t="s">
        <v>217</v>
      </c>
      <c r="E30" s="312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118</v>
      </c>
      <c r="C31" s="22" t="s">
        <v>120</v>
      </c>
      <c r="D31" s="97">
        <v>27851</v>
      </c>
      <c r="E31" s="312">
        <f t="shared" si="0"/>
        <v>47</v>
      </c>
      <c r="F31" s="1">
        <f t="shared" si="1"/>
        <v>9.1999999999999993</v>
      </c>
      <c r="G31" s="132">
        <f t="shared" si="2"/>
        <v>9</v>
      </c>
    </row>
    <row r="32" spans="1:12">
      <c r="A32" s="95">
        <v>26</v>
      </c>
      <c r="B32" s="96" t="s">
        <v>121</v>
      </c>
      <c r="C32" s="22" t="s">
        <v>243</v>
      </c>
      <c r="D32" s="97">
        <v>27364</v>
      </c>
      <c r="E32" s="312">
        <f t="shared" si="0"/>
        <v>48</v>
      </c>
      <c r="F32" s="1">
        <f t="shared" si="1"/>
        <v>9.4</v>
      </c>
      <c r="G32" s="132">
        <f t="shared" si="2"/>
        <v>9</v>
      </c>
    </row>
    <row r="33" spans="1:7">
      <c r="A33" s="95">
        <v>28</v>
      </c>
      <c r="B33" s="96" t="s">
        <v>244</v>
      </c>
      <c r="C33" s="22" t="s">
        <v>124</v>
      </c>
      <c r="D33" s="97">
        <v>32721</v>
      </c>
      <c r="E33" s="312">
        <f t="shared" si="0"/>
        <v>33</v>
      </c>
      <c r="F33" s="1">
        <f t="shared" si="1"/>
        <v>6.4</v>
      </c>
      <c r="G33" s="132">
        <f t="shared" si="2"/>
        <v>6</v>
      </c>
    </row>
    <row r="34" spans="1:7">
      <c r="A34" s="95">
        <v>29</v>
      </c>
      <c r="B34" s="96" t="s">
        <v>245</v>
      </c>
      <c r="C34" s="22" t="s">
        <v>246</v>
      </c>
      <c r="D34" s="97">
        <v>39083</v>
      </c>
      <c r="E34" s="312">
        <f t="shared" si="0"/>
        <v>16</v>
      </c>
      <c r="F34" s="1">
        <f t="shared" si="1"/>
        <v>3</v>
      </c>
      <c r="G34" s="132">
        <f t="shared" si="2"/>
        <v>3</v>
      </c>
    </row>
    <row r="35" spans="1:7">
      <c r="A35" s="95">
        <v>30</v>
      </c>
      <c r="B35" s="96" t="s">
        <v>247</v>
      </c>
      <c r="C35" s="22" t="s">
        <v>130</v>
      </c>
      <c r="D35" s="97" t="s">
        <v>248</v>
      </c>
      <c r="E35" s="312">
        <f t="shared" si="0"/>
        <v>32</v>
      </c>
      <c r="F35" s="1">
        <f t="shared" si="1"/>
        <v>6.2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217</v>
      </c>
      <c r="E36" s="312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131</v>
      </c>
      <c r="C37" s="22"/>
      <c r="D37" s="97" t="s">
        <v>217</v>
      </c>
      <c r="E37" s="312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132</v>
      </c>
      <c r="C38" s="22" t="s">
        <v>134</v>
      </c>
      <c r="D38" s="97" t="s">
        <v>249</v>
      </c>
      <c r="E38" s="312">
        <f t="shared" si="0"/>
        <v>36</v>
      </c>
      <c r="F38" s="1">
        <f t="shared" si="1"/>
        <v>7</v>
      </c>
      <c r="G38" s="132">
        <f t="shared" si="2"/>
        <v>7</v>
      </c>
    </row>
    <row r="39" spans="1:7">
      <c r="A39" s="95">
        <v>34</v>
      </c>
      <c r="B39" s="96" t="s">
        <v>250</v>
      </c>
      <c r="C39" s="22" t="s">
        <v>136</v>
      </c>
      <c r="D39" s="97" t="s">
        <v>217</v>
      </c>
      <c r="E39" s="312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251</v>
      </c>
      <c r="C40" s="22" t="s">
        <v>252</v>
      </c>
      <c r="D40" s="97">
        <v>29007</v>
      </c>
      <c r="E40" s="312">
        <f t="shared" si="0"/>
        <v>43</v>
      </c>
      <c r="F40" s="1">
        <f t="shared" si="1"/>
        <v>8.4</v>
      </c>
      <c r="G40" s="132">
        <f t="shared" si="2"/>
        <v>8</v>
      </c>
    </row>
    <row r="41" spans="1:7" ht="15" customHeight="1">
      <c r="A41" s="95">
        <v>36</v>
      </c>
      <c r="B41" s="98" t="s">
        <v>138</v>
      </c>
      <c r="C41" s="22"/>
      <c r="D41" s="97" t="s">
        <v>217</v>
      </c>
      <c r="E41" s="312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253</v>
      </c>
      <c r="C42" s="22"/>
      <c r="D42" s="97" t="s">
        <v>217</v>
      </c>
      <c r="E42" s="312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140</v>
      </c>
      <c r="C43" s="273" t="s">
        <v>254</v>
      </c>
      <c r="D43" s="97">
        <v>32599</v>
      </c>
      <c r="E43" s="312">
        <f t="shared" si="0"/>
        <v>34</v>
      </c>
      <c r="F43" s="1">
        <f t="shared" si="1"/>
        <v>6.6</v>
      </c>
      <c r="G43" s="132">
        <f t="shared" si="2"/>
        <v>6</v>
      </c>
    </row>
    <row r="44" spans="1:7">
      <c r="A44" s="95">
        <v>39</v>
      </c>
      <c r="B44" s="98" t="s">
        <v>142</v>
      </c>
      <c r="C44" s="273" t="s">
        <v>255</v>
      </c>
      <c r="D44" s="97">
        <v>32905</v>
      </c>
      <c r="E44" s="312">
        <f t="shared" si="0"/>
        <v>33</v>
      </c>
      <c r="F44" s="1">
        <f t="shared" si="1"/>
        <v>6.4</v>
      </c>
      <c r="G44" s="132">
        <f t="shared" si="2"/>
        <v>6</v>
      </c>
    </row>
    <row r="45" spans="1:7" ht="13.7" customHeight="1">
      <c r="A45" s="95">
        <v>40</v>
      </c>
      <c r="B45" s="307" t="s">
        <v>144</v>
      </c>
      <c r="C45" s="273" t="s">
        <v>256</v>
      </c>
      <c r="D45" s="97" t="s">
        <v>217</v>
      </c>
      <c r="E45" s="312" t="e">
        <f t="shared" si="0"/>
        <v>#VALUE!</v>
      </c>
      <c r="F45" s="1" t="e">
        <f t="shared" si="1"/>
        <v>#VALUE!</v>
      </c>
      <c r="G45" s="132" t="e">
        <f t="shared" si="2"/>
        <v>#VALUE!</v>
      </c>
    </row>
    <row r="46" spans="1:7" ht="14.25" thickBot="1">
      <c r="A46" s="308">
        <v>41</v>
      </c>
      <c r="B46" s="99" t="s">
        <v>146</v>
      </c>
      <c r="C46" s="39" t="s">
        <v>257</v>
      </c>
      <c r="D46" s="309" t="s">
        <v>217</v>
      </c>
      <c r="E46" s="312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258</v>
      </c>
      <c r="D48" s="102"/>
      <c r="E48" s="102"/>
    </row>
    <row r="49" spans="2:8">
      <c r="C49" s="87" t="s">
        <v>259</v>
      </c>
      <c r="D49" s="87"/>
      <c r="E49" s="87"/>
    </row>
    <row r="52" spans="2:8">
      <c r="B52" s="87" t="s">
        <v>260</v>
      </c>
      <c r="C52" s="87"/>
      <c r="D52" s="87"/>
      <c r="E52" s="87"/>
      <c r="F52" s="87"/>
      <c r="G52" s="87"/>
      <c r="H52" s="87"/>
    </row>
    <row r="53" spans="2:8">
      <c r="B53" s="100" t="s">
        <v>261</v>
      </c>
      <c r="C53" s="316"/>
      <c r="F53">
        <v>1</v>
      </c>
    </row>
    <row r="54" spans="2:8">
      <c r="B54" s="100" t="s">
        <v>262</v>
      </c>
      <c r="C54" s="316"/>
      <c r="D54" s="316"/>
      <c r="F54">
        <v>2</v>
      </c>
    </row>
    <row r="55" spans="2:8">
      <c r="B55" s="100" t="s">
        <v>263</v>
      </c>
      <c r="C55" s="316"/>
      <c r="D55" s="316"/>
      <c r="F55">
        <v>3</v>
      </c>
    </row>
    <row r="56" spans="2:8">
      <c r="B56" s="100" t="s">
        <v>264</v>
      </c>
      <c r="C56" s="316"/>
      <c r="D56" s="100"/>
      <c r="F56">
        <v>4</v>
      </c>
    </row>
    <row r="57" spans="2:8">
      <c r="B57" s="100" t="s">
        <v>265</v>
      </c>
      <c r="C57" s="316"/>
      <c r="D57" s="100"/>
      <c r="F57">
        <v>5</v>
      </c>
    </row>
    <row r="58" spans="2:8">
      <c r="B58" s="100" t="s">
        <v>266</v>
      </c>
      <c r="C58" s="316"/>
      <c r="D58" s="100"/>
      <c r="F58">
        <v>6</v>
      </c>
    </row>
    <row r="59" spans="2:8">
      <c r="B59" s="100" t="s">
        <v>267</v>
      </c>
      <c r="C59" s="316"/>
      <c r="D59" s="100"/>
      <c r="F59">
        <v>7</v>
      </c>
    </row>
    <row r="60" spans="2:8">
      <c r="B60" s="100" t="s">
        <v>268</v>
      </c>
      <c r="C60" s="316"/>
      <c r="F60">
        <v>8</v>
      </c>
    </row>
    <row r="61" spans="2:8">
      <c r="C61" s="316"/>
      <c r="F61">
        <v>9</v>
      </c>
    </row>
    <row r="62" spans="2:8">
      <c r="C62" s="316"/>
      <c r="F62">
        <v>10</v>
      </c>
    </row>
    <row r="63" spans="2:8">
      <c r="C63" s="316"/>
      <c r="D63" s="103"/>
      <c r="F63">
        <v>11</v>
      </c>
    </row>
    <row r="64" spans="2:8">
      <c r="C64" s="316"/>
      <c r="D64" s="316" t="s">
        <v>269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2023-11-12T05:57:43Z</dcterms:modified>
  <cp:category/>
  <cp:contentStatus/>
</cp:coreProperties>
</file>