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6245" windowHeight="1077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/>
  <c r="C123" i="12"/>
  <c r="D123" i="12" s="1"/>
  <c r="C122" i="12"/>
  <c r="D122" i="12"/>
  <c r="C121" i="12"/>
  <c r="D121" i="12" s="1"/>
  <c r="C120" i="12"/>
  <c r="D120" i="12"/>
  <c r="C119" i="12"/>
  <c r="D119" i="12" s="1"/>
  <c r="C118" i="12"/>
  <c r="D118" i="12"/>
  <c r="C117" i="12"/>
  <c r="D117" i="12" s="1"/>
  <c r="C116" i="12"/>
  <c r="D116" i="12"/>
  <c r="C115" i="12"/>
  <c r="D115" i="12"/>
  <c r="C114" i="12"/>
  <c r="D114" i="12"/>
  <c r="C113" i="12"/>
  <c r="D113" i="12"/>
  <c r="C112" i="12"/>
  <c r="D112" i="12"/>
  <c r="C111" i="12"/>
  <c r="D111" i="12"/>
  <c r="C110" i="12"/>
  <c r="D110" i="12"/>
  <c r="C109" i="12"/>
  <c r="D109" i="12"/>
  <c r="C108" i="12"/>
  <c r="D108" i="12"/>
  <c r="C107" i="12"/>
  <c r="D107" i="12"/>
  <c r="C106" i="12"/>
  <c r="D106" i="12"/>
  <c r="C105" i="12"/>
  <c r="D105" i="12"/>
  <c r="C104" i="12"/>
  <c r="D104" i="12"/>
  <c r="C103" i="12"/>
  <c r="D103" i="12"/>
  <c r="C102" i="12"/>
  <c r="D102" i="12"/>
  <c r="C101" i="12"/>
  <c r="D101" i="12"/>
  <c r="C100" i="12"/>
  <c r="D100" i="12"/>
  <c r="C99" i="12"/>
  <c r="D99" i="12"/>
  <c r="C98" i="12"/>
  <c r="D98" i="12"/>
  <c r="C97" i="12"/>
  <c r="D97" i="12"/>
  <c r="C96" i="12"/>
  <c r="D96" i="12"/>
  <c r="C95" i="12"/>
  <c r="D95" i="12"/>
  <c r="C94" i="12"/>
  <c r="D94" i="12"/>
  <c r="C93" i="12"/>
  <c r="D93" i="12" s="1"/>
  <c r="C92" i="12"/>
  <c r="D92" i="12"/>
  <c r="C91" i="12"/>
  <c r="D91" i="12" s="1"/>
  <c r="C90" i="12"/>
  <c r="D90" i="12"/>
  <c r="C89" i="12"/>
  <c r="D89" i="12" s="1"/>
  <c r="C88" i="12"/>
  <c r="D88" i="12"/>
  <c r="C87" i="12"/>
  <c r="D87" i="12" s="1"/>
  <c r="C86" i="12"/>
  <c r="D86" i="12"/>
  <c r="C85" i="12"/>
  <c r="D85" i="12" s="1"/>
  <c r="C84" i="12"/>
  <c r="D84" i="12"/>
  <c r="C83" i="12"/>
  <c r="D83" i="12" s="1"/>
  <c r="C82" i="12"/>
  <c r="D82" i="12"/>
  <c r="C81" i="12"/>
  <c r="D81" i="12" s="1"/>
  <c r="C80" i="12"/>
  <c r="D80" i="12"/>
  <c r="C79" i="12"/>
  <c r="D79" i="12" s="1"/>
  <c r="C78" i="12"/>
  <c r="D78" i="12"/>
  <c r="C77" i="12"/>
  <c r="D77" i="12" s="1"/>
  <c r="C76" i="12"/>
  <c r="D76" i="12"/>
  <c r="C75" i="12"/>
  <c r="D75" i="12" s="1"/>
  <c r="C74" i="12"/>
  <c r="D74" i="12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/>
  <c r="C67" i="12"/>
  <c r="D67" i="12" s="1"/>
  <c r="C66" i="12"/>
  <c r="D66" i="12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 s="1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 s="1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 s="1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 s="1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M5" i="8" s="1"/>
  <c r="K5" i="10"/>
  <c r="F5" i="10"/>
  <c r="E5" i="10"/>
  <c r="D5" i="10"/>
  <c r="J61" i="1"/>
  <c r="K61" i="1"/>
  <c r="L61" i="1" s="1"/>
  <c r="K60" i="1"/>
  <c r="L60" i="1" s="1"/>
  <c r="H60" i="1"/>
  <c r="K59" i="1"/>
  <c r="L59" i="1" s="1"/>
  <c r="H59" i="1"/>
  <c r="K58" i="1"/>
  <c r="L58" i="1" s="1"/>
  <c r="H58" i="1"/>
  <c r="K57" i="1"/>
  <c r="L57" i="1"/>
  <c r="H57" i="1"/>
  <c r="K56" i="1"/>
  <c r="H56" i="1"/>
  <c r="L56" i="1"/>
  <c r="K55" i="1"/>
  <c r="L55" i="1" s="1"/>
  <c r="H55" i="1"/>
  <c r="K54" i="1"/>
  <c r="H54" i="1"/>
  <c r="K53" i="1"/>
  <c r="H53" i="1"/>
  <c r="L53" i="1" s="1"/>
  <c r="K52" i="1"/>
  <c r="L52" i="1" s="1"/>
  <c r="H52" i="1"/>
  <c r="K51" i="1"/>
  <c r="L51" i="1" s="1"/>
  <c r="H51" i="1"/>
  <c r="K50" i="1"/>
  <c r="L50" i="1"/>
  <c r="H50" i="1"/>
  <c r="K49" i="1"/>
  <c r="H49" i="1"/>
  <c r="L49" i="1" s="1"/>
  <c r="L48" i="1"/>
  <c r="K48" i="1"/>
  <c r="H48" i="1"/>
  <c r="K47" i="1"/>
  <c r="H47" i="1"/>
  <c r="K46" i="1"/>
  <c r="H46" i="1"/>
  <c r="L46" i="1" s="1"/>
  <c r="K45" i="1"/>
  <c r="H45" i="1"/>
  <c r="K44" i="1"/>
  <c r="L44" i="1" s="1"/>
  <c r="H44" i="1"/>
  <c r="K43" i="1"/>
  <c r="H43" i="1"/>
  <c r="L43" i="1" s="1"/>
  <c r="K42" i="1"/>
  <c r="L42" i="1" s="1"/>
  <c r="H42" i="1"/>
  <c r="K41" i="1"/>
  <c r="L41" i="1" s="1"/>
  <c r="H41" i="1"/>
  <c r="J40" i="1"/>
  <c r="K40" i="1"/>
  <c r="L40" i="1" s="1"/>
  <c r="H39" i="1"/>
  <c r="L39" i="1"/>
  <c r="L38" i="1"/>
  <c r="L37" i="1"/>
  <c r="L36" i="1"/>
  <c r="J35" i="1"/>
  <c r="K35" i="1"/>
  <c r="L35" i="1" s="1"/>
  <c r="J34" i="1"/>
  <c r="K34" i="1" s="1"/>
  <c r="L34" i="1" s="1"/>
  <c r="H34" i="1"/>
  <c r="J33" i="1"/>
  <c r="K33" i="1"/>
  <c r="L33" i="1"/>
  <c r="H33" i="1"/>
  <c r="J32" i="1"/>
  <c r="K32" i="1" s="1"/>
  <c r="H32" i="1"/>
  <c r="L32" i="1" s="1"/>
  <c r="K31" i="1"/>
  <c r="L31" i="1" s="1"/>
  <c r="J31" i="1"/>
  <c r="J30" i="1"/>
  <c r="K30" i="1" s="1"/>
  <c r="H30" i="1"/>
  <c r="J29" i="1"/>
  <c r="K29" i="1"/>
  <c r="L29" i="1" s="1"/>
  <c r="H29" i="1"/>
  <c r="J28" i="1"/>
  <c r="K28" i="1"/>
  <c r="H28" i="1"/>
  <c r="J27" i="1"/>
  <c r="K27" i="1"/>
  <c r="L27" i="1"/>
  <c r="H27" i="1"/>
  <c r="J26" i="1"/>
  <c r="K26" i="1"/>
  <c r="H26" i="1"/>
  <c r="J25" i="1"/>
  <c r="K25" i="1" s="1"/>
  <c r="L25" i="1" s="1"/>
  <c r="H25" i="1"/>
  <c r="J24" i="1"/>
  <c r="K24" i="1" s="1"/>
  <c r="H24" i="1"/>
  <c r="J23" i="1"/>
  <c r="K23" i="1" s="1"/>
  <c r="L23" i="1" s="1"/>
  <c r="H23" i="1"/>
  <c r="J22" i="1"/>
  <c r="K22" i="1" s="1"/>
  <c r="L22" i="1" s="1"/>
  <c r="H22" i="1"/>
  <c r="J21" i="1"/>
  <c r="K21" i="1"/>
  <c r="L21" i="1" s="1"/>
  <c r="H21" i="1"/>
  <c r="J20" i="1"/>
  <c r="K20" i="1"/>
  <c r="H20" i="1"/>
  <c r="J19" i="1"/>
  <c r="K19" i="1"/>
  <c r="L19" i="1"/>
  <c r="H19" i="1"/>
  <c r="J18" i="1"/>
  <c r="K18" i="1"/>
  <c r="H18" i="1"/>
  <c r="J17" i="1"/>
  <c r="K17" i="1" s="1"/>
  <c r="H17" i="1"/>
  <c r="J16" i="1"/>
  <c r="K16" i="1" s="1"/>
  <c r="H16" i="1"/>
  <c r="J15" i="1"/>
  <c r="K15" i="1" s="1"/>
  <c r="L15" i="1" s="1"/>
  <c r="H15" i="1"/>
  <c r="J14" i="1"/>
  <c r="K14" i="1" s="1"/>
  <c r="H14" i="1"/>
  <c r="J13" i="1"/>
  <c r="K13" i="1"/>
  <c r="L13" i="1" s="1"/>
  <c r="H13" i="1"/>
  <c r="J12" i="1"/>
  <c r="K12" i="1"/>
  <c r="H12" i="1"/>
  <c r="J11" i="1"/>
  <c r="K11" i="1"/>
  <c r="L11" i="1"/>
  <c r="H11" i="1"/>
  <c r="J10" i="1"/>
  <c r="K10" i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L6" i="1" s="1"/>
  <c r="H6" i="1"/>
  <c r="J5" i="1"/>
  <c r="K5" i="1" s="1"/>
  <c r="L5" i="1" s="1"/>
  <c r="H5" i="1"/>
  <c r="H3" i="5"/>
  <c r="I3" i="5"/>
  <c r="E5" i="5"/>
  <c r="F5" i="5"/>
  <c r="G5" i="5"/>
  <c r="H5" i="5" s="1"/>
  <c r="I5" i="5"/>
  <c r="J5" i="5" s="1"/>
  <c r="K5" i="5" s="1"/>
  <c r="E8" i="5"/>
  <c r="F8" i="5"/>
  <c r="G8" i="5"/>
  <c r="H8" i="5" s="1"/>
  <c r="I8" i="5"/>
  <c r="J8" i="5" s="1"/>
  <c r="K8" i="5" s="1"/>
  <c r="E6" i="5"/>
  <c r="F6" i="5"/>
  <c r="G6" i="5"/>
  <c r="H6" i="5" s="1"/>
  <c r="I6" i="5"/>
  <c r="E11" i="5"/>
  <c r="F11" i="5"/>
  <c r="G11" i="5"/>
  <c r="H11" i="5" s="1"/>
  <c r="I11" i="5"/>
  <c r="E17" i="5"/>
  <c r="F17" i="5"/>
  <c r="G17" i="5"/>
  <c r="H17" i="5" s="1"/>
  <c r="I17" i="5"/>
  <c r="E14" i="5"/>
  <c r="F14" i="5"/>
  <c r="G14" i="5"/>
  <c r="H14" i="5" s="1"/>
  <c r="I14" i="5"/>
  <c r="E13" i="5"/>
  <c r="F13" i="5"/>
  <c r="G13" i="5"/>
  <c r="H13" i="5" s="1"/>
  <c r="I13" i="5"/>
  <c r="E9" i="5"/>
  <c r="F9" i="5"/>
  <c r="G9" i="5"/>
  <c r="H9" i="5" s="1"/>
  <c r="I9" i="5"/>
  <c r="E16" i="5"/>
  <c r="F16" i="5"/>
  <c r="G16" i="5"/>
  <c r="H16" i="5" s="1"/>
  <c r="I16" i="5"/>
  <c r="J16" i="5" s="1"/>
  <c r="K16" i="5" s="1"/>
  <c r="E7" i="5"/>
  <c r="F7" i="5"/>
  <c r="G7" i="5"/>
  <c r="H7" i="5" s="1"/>
  <c r="I7" i="5"/>
  <c r="E10" i="5"/>
  <c r="F10" i="5"/>
  <c r="G10" i="5"/>
  <c r="H10" i="5" s="1"/>
  <c r="I10" i="5"/>
  <c r="J10" i="5" s="1"/>
  <c r="K10" i="5" s="1"/>
  <c r="E12" i="5"/>
  <c r="F12" i="5"/>
  <c r="G12" i="5"/>
  <c r="H12" i="5" s="1"/>
  <c r="I12" i="5"/>
  <c r="J12" i="5" s="1"/>
  <c r="K12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J31" i="5" s="1"/>
  <c r="K31" i="5" s="1"/>
  <c r="E32" i="5"/>
  <c r="F32" i="5"/>
  <c r="G32" i="5"/>
  <c r="H32" i="5" s="1"/>
  <c r="I32" i="5"/>
  <c r="E33" i="5"/>
  <c r="F33" i="5"/>
  <c r="G33" i="5"/>
  <c r="H33" i="5" s="1"/>
  <c r="I33" i="5"/>
  <c r="J33" i="5" s="1"/>
  <c r="K33" i="5" s="1"/>
  <c r="E34" i="5"/>
  <c r="F34" i="5"/>
  <c r="G34" i="5"/>
  <c r="H34" i="5" s="1"/>
  <c r="I34" i="5"/>
  <c r="J34" i="5" s="1"/>
  <c r="K34" i="5" s="1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E38" i="5"/>
  <c r="F38" i="5"/>
  <c r="G38" i="5"/>
  <c r="H38" i="5" s="1"/>
  <c r="I38" i="5"/>
  <c r="J38" i="5" s="1"/>
  <c r="K38" i="5" s="1"/>
  <c r="E39" i="5"/>
  <c r="F39" i="5"/>
  <c r="G39" i="5"/>
  <c r="H39" i="5" s="1"/>
  <c r="I39" i="5"/>
  <c r="J39" i="5" s="1"/>
  <c r="K39" i="5" s="1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J41" i="5" s="1"/>
  <c r="K41" i="5" s="1"/>
  <c r="L3" i="8"/>
  <c r="N3" i="8"/>
  <c r="E6" i="8"/>
  <c r="F6" i="8"/>
  <c r="N6" i="8"/>
  <c r="O6" i="8" s="1"/>
  <c r="P6" i="8" s="1"/>
  <c r="E10" i="8"/>
  <c r="F10" i="8"/>
  <c r="N10" i="8"/>
  <c r="O10" i="8" s="1"/>
  <c r="P10" i="8" s="1"/>
  <c r="E9" i="8"/>
  <c r="F9" i="8"/>
  <c r="N9" i="8"/>
  <c r="O9" i="8" s="1"/>
  <c r="P9" i="8" s="1"/>
  <c r="E11" i="8"/>
  <c r="F11" i="8"/>
  <c r="N11" i="8"/>
  <c r="O11" i="8" s="1"/>
  <c r="P11" i="8" s="1"/>
  <c r="E12" i="8"/>
  <c r="F12" i="8"/>
  <c r="N12" i="8"/>
  <c r="E8" i="8"/>
  <c r="F8" i="8"/>
  <c r="N8" i="8"/>
  <c r="O8" i="8" s="1"/>
  <c r="P8" i="8" s="1"/>
  <c r="E5" i="8"/>
  <c r="F5" i="8"/>
  <c r="N5" i="8"/>
  <c r="O5" i="8" s="1"/>
  <c r="P5" i="8" s="1"/>
  <c r="E7" i="8"/>
  <c r="F7" i="8"/>
  <c r="N7" i="8"/>
  <c r="E13" i="8"/>
  <c r="F13" i="8"/>
  <c r="N13" i="8"/>
  <c r="O13" i="8" s="1"/>
  <c r="P13" i="8" s="1"/>
  <c r="E14" i="8"/>
  <c r="F14" i="8"/>
  <c r="N14" i="8"/>
  <c r="E15" i="8"/>
  <c r="F15" i="8"/>
  <c r="N15" i="8"/>
  <c r="O15" i="8" s="1"/>
  <c r="P15" i="8" s="1"/>
  <c r="E16" i="8"/>
  <c r="F16" i="8"/>
  <c r="N16" i="8"/>
  <c r="E17" i="8"/>
  <c r="F17" i="8"/>
  <c r="N17" i="8"/>
  <c r="O17" i="8" s="1"/>
  <c r="P17" i="8" s="1"/>
  <c r="E18" i="8"/>
  <c r="F18" i="8"/>
  <c r="N18" i="8"/>
  <c r="O18" i="8" s="1"/>
  <c r="P18" i="8" s="1"/>
  <c r="E19" i="8"/>
  <c r="F19" i="8"/>
  <c r="N19" i="8"/>
  <c r="O19" i="8" s="1"/>
  <c r="P19" i="8" s="1"/>
  <c r="E20" i="8"/>
  <c r="F20" i="8"/>
  <c r="N20" i="8"/>
  <c r="O20" i="8" s="1"/>
  <c r="P20" i="8" s="1"/>
  <c r="E21" i="8"/>
  <c r="F21" i="8"/>
  <c r="N21" i="8"/>
  <c r="O21" i="8" s="1"/>
  <c r="P21" i="8" s="1"/>
  <c r="E22" i="8"/>
  <c r="F22" i="8"/>
  <c r="N22" i="8"/>
  <c r="O22" i="8" s="1"/>
  <c r="P22" i="8" s="1"/>
  <c r="E23" i="8"/>
  <c r="F23" i="8"/>
  <c r="N23" i="8"/>
  <c r="E24" i="8"/>
  <c r="F24" i="8"/>
  <c r="N24" i="8"/>
  <c r="E25" i="8"/>
  <c r="F25" i="8"/>
  <c r="N25" i="8"/>
  <c r="E26" i="8"/>
  <c r="F26" i="8"/>
  <c r="N26" i="8"/>
  <c r="O26" i="8" s="1"/>
  <c r="P26" i="8" s="1"/>
  <c r="E27" i="8"/>
  <c r="F27" i="8"/>
  <c r="N27" i="8"/>
  <c r="O27" i="8" s="1"/>
  <c r="P27" i="8" s="1"/>
  <c r="E28" i="8"/>
  <c r="F28" i="8"/>
  <c r="N28" i="8"/>
  <c r="O28" i="8" s="1"/>
  <c r="P28" i="8" s="1"/>
  <c r="E29" i="8"/>
  <c r="F29" i="8"/>
  <c r="N29" i="8"/>
  <c r="E30" i="8"/>
  <c r="F30" i="8"/>
  <c r="N30" i="8"/>
  <c r="O30" i="8" s="1"/>
  <c r="P30" i="8" s="1"/>
  <c r="F31" i="8"/>
  <c r="N31" i="8"/>
  <c r="O31" i="8" s="1"/>
  <c r="P31" i="8" s="1"/>
  <c r="E32" i="8"/>
  <c r="F32" i="8"/>
  <c r="N32" i="8"/>
  <c r="O32" i="8" s="1"/>
  <c r="P32" i="8" s="1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O37" i="8" s="1"/>
  <c r="P37" i="8" s="1"/>
  <c r="E38" i="8"/>
  <c r="F38" i="8"/>
  <c r="N38" i="8"/>
  <c r="E39" i="8"/>
  <c r="F39" i="8"/>
  <c r="N39" i="8"/>
  <c r="O39" i="8" s="1"/>
  <c r="P39" i="8" s="1"/>
  <c r="E40" i="8"/>
  <c r="F40" i="8"/>
  <c r="N40" i="8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J9" i="5"/>
  <c r="K9" i="5" s="1"/>
  <c r="J13" i="5"/>
  <c r="K13" i="5" s="1"/>
  <c r="F41" i="8"/>
  <c r="L10" i="1"/>
  <c r="L12" i="1"/>
  <c r="L14" i="1"/>
  <c r="L16" i="1"/>
  <c r="L18" i="1"/>
  <c r="L20" i="1"/>
  <c r="L24" i="1"/>
  <c r="L26" i="1"/>
  <c r="L28" i="1"/>
  <c r="L30" i="1"/>
  <c r="L45" i="1"/>
  <c r="L47" i="1"/>
  <c r="L54" i="1"/>
  <c r="J7" i="5"/>
  <c r="K7" i="5" s="1"/>
  <c r="J18" i="5"/>
  <c r="K18" i="5" s="1"/>
  <c r="L5" i="5" l="1"/>
  <c r="L19" i="5"/>
  <c r="M19" i="5" s="1"/>
  <c r="L12" i="5"/>
  <c r="L26" i="5"/>
  <c r="M26" i="5" s="1"/>
  <c r="L16" i="5"/>
  <c r="L34" i="5"/>
  <c r="M34" i="5" s="1"/>
  <c r="L25" i="5"/>
  <c r="N25" i="5" s="1"/>
  <c r="L7" i="5"/>
  <c r="L10" i="5"/>
  <c r="L24" i="5"/>
  <c r="N24" i="5" s="1"/>
  <c r="L9" i="5"/>
  <c r="L35" i="5"/>
  <c r="N35" i="5" s="1"/>
  <c r="L33" i="5"/>
  <c r="N33" i="5" s="1"/>
  <c r="J30" i="5"/>
  <c r="K30" i="5" s="1"/>
  <c r="L30" i="5" s="1"/>
  <c r="M30" i="5" s="1"/>
  <c r="O36" i="8"/>
  <c r="P36" i="8" s="1"/>
  <c r="L28" i="5"/>
  <c r="N28" i="5" s="1"/>
  <c r="L8" i="5"/>
  <c r="L36" i="5"/>
  <c r="M36" i="5" s="1"/>
  <c r="L15" i="5"/>
  <c r="N15" i="5" s="1"/>
  <c r="L31" i="5"/>
  <c r="M31" i="5" s="1"/>
  <c r="L18" i="5"/>
  <c r="N18" i="5" s="1"/>
  <c r="L39" i="5"/>
  <c r="N39" i="5" s="1"/>
  <c r="L38" i="5"/>
  <c r="N38" i="5" s="1"/>
  <c r="L13" i="5"/>
  <c r="L40" i="5"/>
  <c r="M40" i="5" s="1"/>
  <c r="L21" i="5"/>
  <c r="N21" i="5" s="1"/>
  <c r="L23" i="5"/>
  <c r="M23" i="5" s="1"/>
  <c r="J32" i="5"/>
  <c r="K32" i="5" s="1"/>
  <c r="L32" i="5" s="1"/>
  <c r="M32" i="5" s="1"/>
  <c r="J6" i="5"/>
  <c r="K6" i="5" s="1"/>
  <c r="L6" i="5" s="1"/>
  <c r="O14" i="8"/>
  <c r="P14" i="8" s="1"/>
  <c r="O24" i="8"/>
  <c r="P24" i="8" s="1"/>
  <c r="J27" i="5"/>
  <c r="K27" i="5" s="1"/>
  <c r="L27" i="5" s="1"/>
  <c r="N27" i="5" s="1"/>
  <c r="J14" i="5"/>
  <c r="K14" i="5" s="1"/>
  <c r="L14" i="5" s="1"/>
  <c r="O12" i="8"/>
  <c r="P12" i="8" s="1"/>
  <c r="O25" i="8"/>
  <c r="P25" i="8" s="1"/>
  <c r="J11" i="5"/>
  <c r="K11" i="5" s="1"/>
  <c r="L11" i="5" s="1"/>
  <c r="O41" i="8"/>
  <c r="P41" i="8" s="1"/>
  <c r="O33" i="8"/>
  <c r="P33" i="8" s="1"/>
  <c r="O29" i="8"/>
  <c r="P29" i="8" s="1"/>
  <c r="O7" i="8"/>
  <c r="P7" i="8" s="1"/>
  <c r="J22" i="5"/>
  <c r="K22" i="5" s="1"/>
  <c r="L22" i="5" s="1"/>
  <c r="J17" i="5"/>
  <c r="K17" i="5" s="1"/>
  <c r="L17" i="5" s="1"/>
  <c r="M17" i="5" s="1"/>
  <c r="O16" i="8"/>
  <c r="P16" i="8" s="1"/>
  <c r="O38" i="8"/>
  <c r="P38" i="8" s="1"/>
  <c r="O23" i="8"/>
  <c r="P23" i="8" s="1"/>
  <c r="O40" i="8"/>
  <c r="P40" i="8" s="1"/>
  <c r="O35" i="8"/>
  <c r="P35" i="8" s="1"/>
  <c r="J37" i="5"/>
  <c r="K37" i="5" s="1"/>
  <c r="L37" i="5" s="1"/>
  <c r="M37" i="5" s="1"/>
  <c r="J29" i="5"/>
  <c r="K29" i="5" s="1"/>
  <c r="L29" i="5" s="1"/>
  <c r="M29" i="5" s="1"/>
  <c r="J20" i="5"/>
  <c r="K20" i="5" s="1"/>
  <c r="L20" i="5" s="1"/>
  <c r="N20" i="5" s="1"/>
  <c r="L17" i="1"/>
  <c r="L41" i="5"/>
  <c r="H41" i="8"/>
  <c r="M39" i="8"/>
  <c r="M10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7" i="8"/>
  <c r="J9" i="8"/>
  <c r="G15" i="8"/>
  <c r="I17" i="8"/>
  <c r="M19" i="8"/>
  <c r="H24" i="8"/>
  <c r="J26" i="8"/>
  <c r="G31" i="8"/>
  <c r="I33" i="8"/>
  <c r="M35" i="8"/>
  <c r="H40" i="8"/>
  <c r="I5" i="8"/>
  <c r="J6" i="8"/>
  <c r="G8" i="8"/>
  <c r="I13" i="8"/>
  <c r="M15" i="8"/>
  <c r="H20" i="8"/>
  <c r="J22" i="8"/>
  <c r="G27" i="8"/>
  <c r="I29" i="8"/>
  <c r="M31" i="8"/>
  <c r="H36" i="8"/>
  <c r="J38" i="8"/>
  <c r="G41" i="8"/>
  <c r="G10" i="8"/>
  <c r="I11" i="8"/>
  <c r="M8" i="8"/>
  <c r="H16" i="8"/>
  <c r="J18" i="8"/>
  <c r="G23" i="8"/>
  <c r="I25" i="8"/>
  <c r="M27" i="8"/>
  <c r="H32" i="8"/>
  <c r="J34" i="8"/>
  <c r="G39" i="8"/>
  <c r="H6" i="8"/>
  <c r="I10" i="8"/>
  <c r="J7" i="8"/>
  <c r="G11" i="8"/>
  <c r="M11" i="8"/>
  <c r="H9" i="8"/>
  <c r="I8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6" i="8"/>
  <c r="J10" i="8"/>
  <c r="G7" i="8"/>
  <c r="M7" i="8"/>
  <c r="H11" i="8"/>
  <c r="I9" i="8"/>
  <c r="J8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6" i="8"/>
  <c r="M6" i="8"/>
  <c r="H10" i="8"/>
  <c r="I7" i="8"/>
  <c r="J11" i="8"/>
  <c r="G9" i="8"/>
  <c r="M9" i="8"/>
  <c r="H8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K34" i="8" s="1"/>
  <c r="L34" i="8" s="1"/>
  <c r="M34" i="8"/>
  <c r="H35" i="8"/>
  <c r="I36" i="8"/>
  <c r="J37" i="8"/>
  <c r="G38" i="8"/>
  <c r="M38" i="8"/>
  <c r="H39" i="8"/>
  <c r="I40" i="8"/>
  <c r="N11" i="5" l="1"/>
  <c r="N7" i="5"/>
  <c r="N12" i="5"/>
  <c r="M16" i="5"/>
  <c r="N6" i="5"/>
  <c r="M10" i="5"/>
  <c r="M14" i="5"/>
  <c r="N9" i="5"/>
  <c r="N8" i="5"/>
  <c r="M13" i="5"/>
  <c r="N19" i="5"/>
  <c r="N13" i="5"/>
  <c r="M12" i="5"/>
  <c r="N16" i="5"/>
  <c r="N26" i="5"/>
  <c r="M18" i="5"/>
  <c r="N23" i="5"/>
  <c r="N34" i="5"/>
  <c r="M15" i="5"/>
  <c r="M33" i="5"/>
  <c r="M9" i="5"/>
  <c r="M35" i="5"/>
  <c r="M25" i="5"/>
  <c r="M8" i="5"/>
  <c r="N14" i="5"/>
  <c r="M28" i="5"/>
  <c r="N30" i="5"/>
  <c r="M24" i="5"/>
  <c r="M21" i="5"/>
  <c r="N29" i="5"/>
  <c r="N40" i="5"/>
  <c r="M22" i="5"/>
  <c r="N22" i="5"/>
  <c r="N32" i="5"/>
  <c r="N31" i="5"/>
  <c r="M38" i="5"/>
  <c r="M6" i="5"/>
  <c r="M20" i="5"/>
  <c r="M39" i="5"/>
  <c r="N36" i="5"/>
  <c r="M7" i="5"/>
  <c r="M11" i="5"/>
  <c r="N17" i="5"/>
  <c r="M27" i="5"/>
  <c r="N37" i="5"/>
  <c r="N10" i="5"/>
  <c r="K38" i="8"/>
  <c r="L38" i="8" s="1"/>
  <c r="Q38" i="8" s="1"/>
  <c r="S38" i="8" s="1"/>
  <c r="K22" i="8"/>
  <c r="L22" i="8" s="1"/>
  <c r="Q22" i="8" s="1"/>
  <c r="R22" i="8" s="1"/>
  <c r="K6" i="8"/>
  <c r="L6" i="8" s="1"/>
  <c r="Q6" i="8" s="1"/>
  <c r="K30" i="8"/>
  <c r="L30" i="8" s="1"/>
  <c r="Q30" i="8" s="1"/>
  <c r="R30" i="8" s="1"/>
  <c r="K18" i="8"/>
  <c r="L18" i="8" s="1"/>
  <c r="Q18" i="8" s="1"/>
  <c r="K14" i="8"/>
  <c r="L14" i="8" s="1"/>
  <c r="Q14" i="8" s="1"/>
  <c r="N41" i="5"/>
  <c r="M41" i="5"/>
  <c r="K26" i="8"/>
  <c r="L26" i="8" s="1"/>
  <c r="Q26" i="8" s="1"/>
  <c r="K9" i="8"/>
  <c r="L9" i="8" s="1"/>
  <c r="Q9" i="8" s="1"/>
  <c r="K40" i="8"/>
  <c r="L40" i="8" s="1"/>
  <c r="Q40" i="8" s="1"/>
  <c r="K24" i="8"/>
  <c r="L24" i="8" s="1"/>
  <c r="Q24" i="8" s="1"/>
  <c r="K7" i="8"/>
  <c r="L7" i="8" s="1"/>
  <c r="Q7" i="8" s="1"/>
  <c r="K37" i="8"/>
  <c r="L37" i="8" s="1"/>
  <c r="Q37" i="8" s="1"/>
  <c r="K21" i="8"/>
  <c r="L21" i="8" s="1"/>
  <c r="Q21" i="8" s="1"/>
  <c r="K23" i="8"/>
  <c r="L23" i="8" s="1"/>
  <c r="Q23" i="8" s="1"/>
  <c r="K8" i="8"/>
  <c r="L8" i="8" s="1"/>
  <c r="Q8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10" i="8"/>
  <c r="L10" i="8" s="1"/>
  <c r="Q10" i="8" s="1"/>
  <c r="Q34" i="8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11" i="8"/>
  <c r="L11" i="8" s="1"/>
  <c r="Q11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6" i="8" l="1"/>
  <c r="R10" i="8"/>
  <c r="R14" i="8"/>
  <c r="S6" i="8"/>
  <c r="S22" i="8"/>
  <c r="R38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<sst xmlns="http://schemas.openxmlformats.org/spreadsheetml/2006/main" count="520" uniqueCount="307">
  <si>
    <t>修正時間＝所要時間×TMF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</si>
  <si>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</si>
  <si>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</si>
  <si>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</si>
  <si>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</si>
  <si>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</si>
  <si>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</si>
  <si>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</si>
  <si>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</si>
  <si>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</si>
  <si>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</si>
  <si>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</si>
  <si>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</si>
  <si>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</si>
  <si>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</si>
  <si>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</si>
  <si>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</si>
  <si>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</si>
  <si>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</si>
  <si>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</si>
  <si>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</si>
  <si>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</si>
  <si>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</si>
  <si>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</si>
  <si>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</si>
  <si>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</si>
  <si>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</si>
  <si>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</si>
  <si>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2"/>
  </si>
  <si>
    <t>到着時間</t>
    <phoneticPr fontId="2"/>
  </si>
  <si>
    <t>855</t>
    <phoneticPr fontId="2"/>
  </si>
  <si>
    <t>JST374</t>
    <phoneticPr fontId="2"/>
  </si>
  <si>
    <t>1993</t>
    <phoneticPr fontId="2"/>
  </si>
  <si>
    <t>はやぶさ</t>
    <phoneticPr fontId="2"/>
  </si>
  <si>
    <t>Q-0</t>
    <phoneticPr fontId="2"/>
  </si>
  <si>
    <t>Yamaha31ex</t>
    <phoneticPr fontId="2"/>
  </si>
  <si>
    <t>yokoyama29</t>
    <phoneticPr fontId="2"/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</si>
  <si>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</si>
  <si>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</si>
  <si>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</si>
  <si>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2321</t>
    <phoneticPr fontId="2"/>
  </si>
  <si>
    <t>3602</t>
    <phoneticPr fontId="2"/>
  </si>
  <si>
    <t>3568</t>
    <phoneticPr fontId="2"/>
  </si>
  <si>
    <t>3903</t>
    <phoneticPr fontId="2"/>
  </si>
  <si>
    <t>4983</t>
    <phoneticPr fontId="2"/>
  </si>
  <si>
    <t>1515</t>
    <phoneticPr fontId="2"/>
  </si>
  <si>
    <t>yamaha30sⅡ</t>
    <phoneticPr fontId="2"/>
  </si>
  <si>
    <t>JST314</t>
    <phoneticPr fontId="2"/>
  </si>
  <si>
    <t>joylack26 P:B</t>
    <phoneticPr fontId="2"/>
  </si>
  <si>
    <t>1859</t>
    <phoneticPr fontId="2"/>
  </si>
  <si>
    <t>3256</t>
    <phoneticPr fontId="2"/>
  </si>
  <si>
    <t>4167</t>
    <phoneticPr fontId="2"/>
  </si>
  <si>
    <t>2762</t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</si>
  <si>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</si>
  <si>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</si>
  <si>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志摩</t>
    <rPh sb="0" eb="2">
      <t>シマ</t>
    </rPh>
    <phoneticPr fontId="2"/>
  </si>
  <si>
    <t>Arpege30</t>
    <phoneticPr fontId="2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</si>
  <si>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</si>
  <si>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</si>
  <si>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</si>
  <si>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</si>
  <si>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</si>
  <si>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</si>
  <si>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</si>
  <si>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</si>
  <si>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</si>
  <si>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2"/>
  </si>
  <si>
    <t>ハリマオ</t>
  </si>
  <si>
    <t>童夢</t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</si>
  <si>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</si>
  <si>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</si>
  <si>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</si>
  <si>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</si>
  <si>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</si>
  <si>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</si>
  <si>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</si>
  <si>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</si>
  <si>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</si>
  <si>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</si>
  <si>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</si>
  <si>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</si>
  <si>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</si>
  <si>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</si>
  <si>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</si>
  <si>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</si>
  <si>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</si>
  <si>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</si>
  <si>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</si>
  <si>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</si>
  <si>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</si>
  <si>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</si>
  <si>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</si>
  <si>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</si>
  <si>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</si>
  <si>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</si>
  <si>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</si>
  <si>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</si>
  <si>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</si>
  <si>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</si>
  <si>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</si>
  <si>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</si>
  <si>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</si>
  <si>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</si>
  <si>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</si>
  <si>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</si>
  <si>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</si>
  <si>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</si>
  <si>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2"/>
  </si>
  <si>
    <t>年数</t>
    <rPh sb="0" eb="2">
      <t>ネンスウ</t>
    </rPh>
    <phoneticPr fontId="2"/>
  </si>
  <si>
    <t>1996/10</t>
    <phoneticPr fontId="2"/>
  </si>
  <si>
    <t>1991/7</t>
    <phoneticPr fontId="2"/>
  </si>
  <si>
    <t>1986/4</t>
    <phoneticPr fontId="2"/>
  </si>
  <si>
    <t>1993/3</t>
    <phoneticPr fontId="2"/>
  </si>
  <si>
    <t>1991/4</t>
    <phoneticPr fontId="2"/>
  </si>
  <si>
    <t>?</t>
    <phoneticPr fontId="2"/>
  </si>
  <si>
    <t>1983/9</t>
    <phoneticPr fontId="2"/>
  </si>
  <si>
    <t>dehlar34</t>
    <phoneticPr fontId="2"/>
  </si>
  <si>
    <t>1991/1</t>
    <phoneticPr fontId="2"/>
  </si>
  <si>
    <t>1986/9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</si>
  <si>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</si>
  <si>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</si>
  <si>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</si>
  <si>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３６年～４０年は＋７％</t>
    <phoneticPr fontId="2"/>
  </si>
  <si>
    <t>２６年～３０年は＋５％</t>
    <phoneticPr fontId="2"/>
  </si>
  <si>
    <t>３１年～３５年は＋６％</t>
    <phoneticPr fontId="2"/>
  </si>
  <si>
    <t>経過年数</t>
    <rPh sb="0" eb="2">
      <t>ケイカ</t>
    </rPh>
    <rPh sb="2" eb="4">
      <t>ネンスウ</t>
    </rPh>
    <phoneticPr fontId="2"/>
  </si>
  <si>
    <t>らくだ</t>
    <phoneticPr fontId="2"/>
  </si>
  <si>
    <t>6484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</si>
  <si>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</si>
  <si>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</si>
  <si>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</si>
  <si>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</si>
  <si>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</si>
  <si>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</si>
  <si>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</si>
  <si>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</si>
  <si>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</si>
  <si>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</si>
  <si>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</si>
  <si>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</si>
  <si>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</si>
  <si>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</si>
  <si>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ゴロンドミナス</t>
  </si>
  <si>
    <t>ＪＳＴ231</t>
  </si>
  <si>
    <t>ヨコヤマ32</t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</si>
  <si>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</si>
  <si>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</si>
  <si>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</si>
  <si>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</si>
  <si>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</si>
  <si>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</si>
  <si>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</si>
  <si>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</si>
  <si>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</si>
  <si>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</si>
  <si>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</si>
  <si>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</si>
  <si>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</si>
  <si>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</si>
  <si>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</si>
  <si>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</si>
  <si>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</si>
  <si>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</si>
  <si>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ヤマハ30ＳⅡ</t>
  </si>
  <si>
    <t>CC32</t>
    <phoneticPr fontId="2"/>
  </si>
  <si>
    <t>SK25</t>
    <phoneticPr fontId="2"/>
  </si>
  <si>
    <t>Dehler36SQ</t>
    <phoneticPr fontId="2"/>
  </si>
  <si>
    <t>6363</t>
    <phoneticPr fontId="2"/>
  </si>
  <si>
    <t>ぐらんめーる</t>
    <phoneticPr fontId="2"/>
  </si>
  <si>
    <t>アルバトロスⅡ</t>
    <phoneticPr fontId="2"/>
  </si>
  <si>
    <t>雲</t>
    <phoneticPr fontId="2"/>
  </si>
  <si>
    <t>シャチ二世</t>
    <rPh sb="3" eb="4">
      <t>ニ</t>
    </rPh>
    <rPh sb="4" eb="5">
      <t>セイ</t>
    </rPh>
    <phoneticPr fontId="2"/>
  </si>
  <si>
    <t>ZIC ZACＩＩ</t>
    <phoneticPr fontId="2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</si>
  <si>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</si>
  <si>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</si>
  <si>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</si>
  <si>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</si>
  <si>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</si>
  <si>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</si>
  <si>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</si>
  <si>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</si>
  <si>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</si>
  <si>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</si>
  <si>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</si>
  <si>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</si>
  <si>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</si>
  <si>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</si>
  <si>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</si>
  <si>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</si>
  <si>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</si>
  <si>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Cataｌina30</t>
    <phoneticPr fontId="2"/>
  </si>
  <si>
    <t>コロ助</t>
    <rPh sb="2" eb="3">
      <t>スケ</t>
    </rPh>
    <phoneticPr fontId="2"/>
  </si>
  <si>
    <t>AGE％</t>
    <phoneticPr fontId="2"/>
  </si>
  <si>
    <t>Cataｌina30</t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</si>
  <si>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</si>
  <si>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</si>
  <si>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</si>
  <si>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</si>
  <si>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</si>
  <si>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</si>
  <si>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</si>
  <si>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dp-33c</t>
    <phoneticPr fontId="2"/>
  </si>
  <si>
    <t>Frendship32α</t>
    <phoneticPr fontId="2"/>
  </si>
  <si>
    <t>高波Ⅲ</t>
    <rPh sb="0" eb="2">
      <t>タカナミ</t>
    </rPh>
    <phoneticPr fontId="2"/>
  </si>
  <si>
    <t>yamaha-29</t>
    <phoneticPr fontId="2"/>
  </si>
  <si>
    <t>めいとく丸</t>
    <rPh sb="4" eb="5">
      <t>マル</t>
    </rPh>
    <phoneticPr fontId="2"/>
  </si>
  <si>
    <t>センスオブワンダー</t>
    <phoneticPr fontId="2"/>
  </si>
  <si>
    <t>ＱＵＥＲＩＤＡ-ＺＥＲＯ</t>
    <phoneticPr fontId="2"/>
  </si>
  <si>
    <t>Ｏｎｌｙ-Ｙｏｕ２</t>
    <phoneticPr fontId="2"/>
  </si>
  <si>
    <t>ＢＲＯＷＮ　ＳＵＧＡＲⅡ</t>
    <phoneticPr fontId="2"/>
  </si>
  <si>
    <t>ＣＡＲＥＳＳ-２</t>
    <phoneticPr fontId="2"/>
  </si>
  <si>
    <t>ＱＵＥＲＩＤＡ</t>
    <phoneticPr fontId="2"/>
  </si>
  <si>
    <t>ＭＹＭＹ</t>
    <phoneticPr fontId="2"/>
  </si>
  <si>
    <t>ＳＡＴＡ Ⅲ</t>
    <phoneticPr fontId="2"/>
  </si>
  <si>
    <t>ＦＯＲＴＥ</t>
    <phoneticPr fontId="2"/>
  </si>
  <si>
    <t>ＣｏｏＣｏｏ　Ｓｉｘ</t>
    <phoneticPr fontId="2"/>
  </si>
  <si>
    <t>ＨＩＢＩＳＣＵＳ-Ⅲ</t>
    <phoneticPr fontId="2"/>
  </si>
  <si>
    <t>ＳＫＹ　ＴＩＭＥ</t>
    <phoneticPr fontId="2"/>
  </si>
  <si>
    <t>Ｐｅｒｋｙ　Ｐｅｔｅｒ</t>
    <phoneticPr fontId="2"/>
  </si>
  <si>
    <t>Perky Peter</t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</si>
  <si>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</si>
  <si>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</si>
  <si>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</si>
  <si>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</si>
  <si>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</si>
  <si>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</si>
  <si>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</si>
  <si>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</si>
  <si>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</si>
  <si>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</si>
  <si>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</si>
  <si>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</si>
  <si>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ピーターパン</t>
    <phoneticPr fontId="2"/>
  </si>
  <si>
    <t>スタート時間</t>
    <phoneticPr fontId="2"/>
  </si>
  <si>
    <t>スタート時刻</t>
    <rPh sb="4" eb="6">
      <t>ジコク</t>
    </rPh>
    <phoneticPr fontId="2"/>
  </si>
  <si>
    <t>日付</t>
    <rPh sb="0" eb="2">
      <t>ヒヅケ</t>
    </rPh>
    <phoneticPr fontId="2"/>
  </si>
  <si>
    <t>本部艇</t>
    <rPh sb="0" eb="2">
      <t>ホンブ</t>
    </rPh>
    <rPh sb="2" eb="3">
      <t>テイ</t>
    </rPh>
    <phoneticPr fontId="2"/>
  </si>
  <si>
    <t>到着時刻</t>
    <rPh sb="2" eb="4">
      <t>ジコク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</si>
  <si>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</si>
  <si>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Ａ．この「レース着順とタイムシート</t>
    <rPh sb="8" eb="10">
      <t>チャクジュン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</si>
  <si>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</si>
  <si>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</si>
  <si>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</si>
  <si>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</si>
  <si>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↓</t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</si>
  <si>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</si>
  <si>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</si>
  <si>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&lt;集計手順＞</t>
    <rPh sb="1" eb="3">
      <t>シュウケイ</t>
    </rPh>
    <rPh sb="3" eb="5">
      <t>テジュン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</si>
  <si>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</si>
  <si>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レーティング計算表（CR98:東海ﾉﾝﾚｰﾃｨﾝｸﾞによるOYCｽﾎﾟｰﾂｶｯﾌﾟ2021）</t>
    <phoneticPr fontId="2"/>
  </si>
  <si>
    <t>ARMAZ</t>
    <phoneticPr fontId="2"/>
  </si>
  <si>
    <t>Ｊ/Ｖ9.6ＣＲ</t>
    <phoneticPr fontId="2"/>
  </si>
  <si>
    <t>210</t>
    <phoneticPr fontId="2"/>
  </si>
  <si>
    <t>3226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</si>
  <si>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</si>
  <si>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</si>
  <si>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</si>
  <si>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</si>
  <si>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</si>
  <si>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</si>
  <si>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</si>
  <si>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</si>
  <si>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</si>
  <si>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ハッピー</t>
  </si>
  <si>
    <t>てるぼうず</t>
    <phoneticPr fontId="2"/>
  </si>
  <si>
    <t>なかよし３０</t>
  </si>
  <si>
    <t>レーティング計算表(OYC　Rating2021）</t>
    <phoneticPr fontId="2"/>
  </si>
  <si>
    <t>ＹＹＣ 2021年度レーティング（ＣＲ）</t>
  </si>
  <si>
    <t>艇名</t>
  </si>
  <si>
    <t>Sail.No</t>
  </si>
  <si>
    <t>てるぼうず</t>
  </si>
  <si>
    <t>ｵｶｻﾞｷ３２Ｃ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</si>
  <si>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</si>
  <si>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</si>
  <si>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</si>
  <si>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</si>
  <si>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</si>
  <si>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2022年　ポイントレース</t>
    <rPh sb="4" eb="5">
      <t>ネン</t>
    </rPh>
    <phoneticPr fontId="2"/>
  </si>
  <si>
    <t>Querida</t>
    <phoneticPr fontId="2"/>
  </si>
  <si>
    <t>ＦＯＲＴＥ</t>
  </si>
  <si>
    <t>ＦＯＲＴＥ</t>
    <phoneticPr fontId="2"/>
  </si>
  <si>
    <t>ひねもすＩＶ</t>
    <phoneticPr fontId="2"/>
  </si>
  <si>
    <t>ひねもすＩＶ</t>
    <phoneticPr fontId="2"/>
  </si>
  <si>
    <t>Summer Star</t>
  </si>
  <si>
    <t>Summer Star</t>
    <phoneticPr fontId="2"/>
  </si>
  <si>
    <r>
      <t>S</t>
    </r>
    <r>
      <rPr>
        <sz val="11"/>
        <rFont val="ＭＳ Ｐゴシック"/>
        <family val="3"/>
        <charset val="128"/>
      </rPr>
      <t>ummer Star</t>
    </r>
    <phoneticPr fontId="2"/>
  </si>
  <si>
    <t>ＣｏｏＣｏｏ　Ｓｉｘ</t>
  </si>
  <si>
    <t>ＣｏｏＣｏｏ　Ｓｉｘ</t>
    <phoneticPr fontId="2"/>
  </si>
  <si>
    <t>ＩＳＥ-Ｖ</t>
    <phoneticPr fontId="2"/>
  </si>
  <si>
    <t>ＩＳＥ-Ｖ</t>
    <phoneticPr fontId="2"/>
  </si>
  <si>
    <t>ＭＩＳＴＲＡＬ Ⅳ</t>
    <phoneticPr fontId="2"/>
  </si>
  <si>
    <t>ＭＩＳＴＲＡＬ Ⅳ</t>
    <phoneticPr fontId="2"/>
  </si>
  <si>
    <t>弥次喜多</t>
    <phoneticPr fontId="2"/>
  </si>
  <si>
    <t>弥次喜多</t>
    <phoneticPr fontId="2"/>
  </si>
  <si>
    <t>ピーターパン</t>
  </si>
  <si>
    <t>ピーターパン</t>
    <phoneticPr fontId="2"/>
  </si>
  <si>
    <t>白砂</t>
    <phoneticPr fontId="2"/>
  </si>
  <si>
    <t>白砂</t>
    <phoneticPr fontId="2"/>
  </si>
  <si>
    <t>Ｏｎｌｙ-Ｙｏｕ２</t>
  </si>
  <si>
    <t>Ｏｎｌｙ-Ｙｏｕ２</t>
    <phoneticPr fontId="2"/>
  </si>
  <si>
    <t>アルバトロスⅡ</t>
    <phoneticPr fontId="2"/>
  </si>
  <si>
    <t>ＳＡＴＯ</t>
    <phoneticPr fontId="2"/>
  </si>
  <si>
    <t>ＳＡＴＯ</t>
    <phoneticPr fontId="2"/>
  </si>
  <si>
    <t>レース結果　(OYC　Rating2022）</t>
    <rPh sb="3" eb="5">
      <t>ケッカ</t>
    </rPh>
    <phoneticPr fontId="2"/>
  </si>
  <si>
    <t>レース結果（CR98:東海ﾉﾝﾚｰﾃｨﾝｸﾞによるOYCｽﾎﾟｰﾂｶｯﾌﾟ2022）</t>
    <rPh sb="3" eb="5">
      <t>ケッカ</t>
    </rPh>
    <phoneticPr fontId="2"/>
  </si>
  <si>
    <t>Summer Star</t>
    <phoneticPr fontId="2"/>
  </si>
  <si>
    <t>Davidoson 34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</si>
</sst>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5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0" fontId="0" fillId="0" borderId="20" xfId="0" applyBorder="1" applyAlignment="1">
      <alignment horizont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8" borderId="10" xfId="0" applyNumberFormat="1" applyFill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0" fillId="0" borderId="11" xfId="0" applyFont="1" applyBorder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/>
          <cell r="F9"/>
          <cell r="G9"/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/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/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/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/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/>
          <cell r="F31"/>
          <cell r="G31"/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/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/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/>
          <cell r="F35"/>
          <cell r="G35"/>
        </row>
        <row r="36">
          <cell r="D36" t="str">
            <v>MISTRAL V</v>
          </cell>
          <cell r="E36"/>
          <cell r="F36"/>
          <cell r="G36"/>
        </row>
        <row r="37">
          <cell r="D37" t="str">
            <v>汐音</v>
          </cell>
          <cell r="E37"/>
          <cell r="F37" t="str">
            <v>CC30</v>
          </cell>
          <cell r="G37"/>
        </row>
        <row r="38">
          <cell r="D38" t="str">
            <v>凛</v>
          </cell>
          <cell r="E38"/>
          <cell r="F38" t="str">
            <v>ﾊﾟｲｵﾆｱ10(30ft)</v>
          </cell>
          <cell r="G38"/>
        </row>
        <row r="39">
          <cell r="D39" t="str">
            <v>蓮真</v>
          </cell>
          <cell r="E39"/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/>
          <cell r="F40" t="str">
            <v>ﾏﾙﾃﾞィ25(ヤマハ）</v>
          </cell>
          <cell r="G4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H28" sqref="H28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12" customFormat="1" ht="23.65" customHeight="1">
      <c r="B2" s="323" t="s">
        <v>277</v>
      </c>
      <c r="C2" s="323"/>
      <c r="D2" s="323"/>
      <c r="E2" s="211"/>
    </row>
    <row r="3" spans="2:7" s="212" customFormat="1" ht="14.25">
      <c r="B3" s="214"/>
      <c r="C3" s="214" t="s">
        <v>235</v>
      </c>
      <c r="D3" s="216">
        <v>44696</v>
      </c>
      <c r="E3" s="211"/>
    </row>
    <row r="4" spans="2:7" s="212" customFormat="1" ht="17.649999999999999" customHeight="1">
      <c r="B4" s="324" t="s">
        <v>234</v>
      </c>
      <c r="C4" s="324"/>
      <c r="D4" s="217">
        <v>0.4375</v>
      </c>
      <c r="E4" s="213"/>
    </row>
    <row r="5" spans="2:7" s="212" customFormat="1" ht="17.649999999999999" customHeight="1" thickBot="1">
      <c r="B5" s="215"/>
      <c r="C5" s="215" t="s">
        <v>236</v>
      </c>
      <c r="D5" s="217" t="s">
        <v>278</v>
      </c>
      <c r="E5" s="213"/>
      <c r="G5" s="212" t="s">
        <v>247</v>
      </c>
    </row>
    <row r="6" spans="2:7" ht="14.25" thickBot="1">
      <c r="B6" s="218" t="s">
        <v>2</v>
      </c>
      <c r="C6" s="232" t="s">
        <v>3</v>
      </c>
      <c r="D6" s="233" t="s">
        <v>237</v>
      </c>
      <c r="E6" s="220" t="s">
        <v>7</v>
      </c>
      <c r="G6" t="s">
        <v>239</v>
      </c>
    </row>
    <row r="7" spans="2:7">
      <c r="B7" s="219">
        <v>1</v>
      </c>
      <c r="C7" s="234" t="s">
        <v>280</v>
      </c>
      <c r="D7" s="235">
        <v>0.51696759259259262</v>
      </c>
      <c r="E7" s="221">
        <f t="shared" ref="E7:E16" si="0">(D7-$D$4)*86400</f>
        <v>6866.0000000000018</v>
      </c>
      <c r="G7" t="s">
        <v>238</v>
      </c>
    </row>
    <row r="8" spans="2:7">
      <c r="B8" s="219">
        <v>2</v>
      </c>
      <c r="C8" s="236" t="s">
        <v>282</v>
      </c>
      <c r="D8" s="237">
        <v>0.51890046296296299</v>
      </c>
      <c r="E8" s="221">
        <f t="shared" si="0"/>
        <v>7033.0000000000027</v>
      </c>
      <c r="G8" t="s">
        <v>248</v>
      </c>
    </row>
    <row r="9" spans="2:7">
      <c r="B9" s="219">
        <v>3</v>
      </c>
      <c r="C9" s="236" t="s">
        <v>284</v>
      </c>
      <c r="D9" s="237">
        <v>0.51937500000000003</v>
      </c>
      <c r="E9" s="221">
        <f t="shared" si="0"/>
        <v>7074.0000000000027</v>
      </c>
    </row>
    <row r="10" spans="2:7">
      <c r="B10" s="219">
        <v>4</v>
      </c>
      <c r="C10" s="236" t="s">
        <v>287</v>
      </c>
      <c r="D10" s="237">
        <v>0.52098379629629632</v>
      </c>
      <c r="E10" s="221">
        <f t="shared" si="0"/>
        <v>7213.0000000000018</v>
      </c>
      <c r="G10" t="s">
        <v>240</v>
      </c>
    </row>
    <row r="11" spans="2:7">
      <c r="B11" s="219">
        <v>5</v>
      </c>
      <c r="C11" s="236" t="s">
        <v>289</v>
      </c>
      <c r="D11" s="237">
        <v>0.52252314814814815</v>
      </c>
      <c r="E11" s="221">
        <f t="shared" si="0"/>
        <v>7346</v>
      </c>
      <c r="G11" t="s">
        <v>241</v>
      </c>
    </row>
    <row r="12" spans="2:7">
      <c r="B12" s="219">
        <v>6</v>
      </c>
      <c r="C12" s="236" t="s">
        <v>291</v>
      </c>
      <c r="D12" s="237">
        <v>0.53218750000000004</v>
      </c>
      <c r="E12" s="221">
        <f t="shared" si="0"/>
        <v>8181.0000000000027</v>
      </c>
      <c r="G12" t="s">
        <v>242</v>
      </c>
    </row>
    <row r="13" spans="2:7">
      <c r="B13" s="219">
        <v>7</v>
      </c>
      <c r="C13" s="236" t="s">
        <v>293</v>
      </c>
      <c r="D13" s="237">
        <v>0.53576388888888882</v>
      </c>
      <c r="E13" s="221">
        <f t="shared" si="0"/>
        <v>8489.9999999999945</v>
      </c>
      <c r="G13" t="s">
        <v>243</v>
      </c>
    </row>
    <row r="14" spans="2:7">
      <c r="B14" s="219">
        <v>8</v>
      </c>
      <c r="C14" s="236" t="s">
        <v>295</v>
      </c>
      <c r="D14" s="237">
        <v>0.53631944444444446</v>
      </c>
      <c r="E14" s="221">
        <f t="shared" si="0"/>
        <v>8538.0000000000018</v>
      </c>
      <c r="F14" s="159"/>
      <c r="G14" s="34" t="s">
        <v>244</v>
      </c>
    </row>
    <row r="15" spans="2:7">
      <c r="B15" s="219">
        <v>9</v>
      </c>
      <c r="C15" s="236" t="s">
        <v>297</v>
      </c>
      <c r="D15" s="237">
        <v>0.53791666666666671</v>
      </c>
      <c r="E15" s="221">
        <f t="shared" si="0"/>
        <v>8676.0000000000036</v>
      </c>
      <c r="G15" s="101" t="s">
        <v>245</v>
      </c>
    </row>
    <row r="16" spans="2:7" ht="14.25" customHeight="1">
      <c r="B16" s="219">
        <v>10</v>
      </c>
      <c r="C16" s="236" t="s">
        <v>299</v>
      </c>
      <c r="D16" s="237">
        <v>0.54097222222222219</v>
      </c>
      <c r="E16" s="221">
        <f t="shared" si="0"/>
        <v>8939.9999999999964</v>
      </c>
      <c r="G16" s="101" t="s">
        <v>244</v>
      </c>
    </row>
    <row r="17" spans="2:7">
      <c r="B17" s="219">
        <v>11</v>
      </c>
      <c r="C17" s="236" t="s">
        <v>300</v>
      </c>
      <c r="D17" s="237">
        <v>0.55158564814814814</v>
      </c>
      <c r="E17" s="221">
        <f t="shared" ref="E17:E43" si="1">(D17-$D$4)*86400</f>
        <v>9857</v>
      </c>
      <c r="G17" s="101" t="s">
        <v>246</v>
      </c>
    </row>
    <row r="18" spans="2:7">
      <c r="B18" s="219">
        <v>12</v>
      </c>
      <c r="C18" s="236" t="s">
        <v>302</v>
      </c>
      <c r="D18" s="237">
        <v>0.55694444444444446</v>
      </c>
      <c r="E18" s="221">
        <f t="shared" si="1"/>
        <v>10320.000000000002</v>
      </c>
    </row>
    <row r="19" spans="2:7">
      <c r="B19" s="219">
        <v>13</v>
      </c>
      <c r="C19" s="236"/>
      <c r="D19" s="237"/>
      <c r="E19" s="221">
        <f t="shared" si="1"/>
        <v>-37800</v>
      </c>
    </row>
    <row r="20" spans="2:7">
      <c r="B20" s="219">
        <v>14</v>
      </c>
      <c r="C20" s="236"/>
      <c r="D20" s="237"/>
      <c r="E20" s="221">
        <f t="shared" si="1"/>
        <v>-37800</v>
      </c>
    </row>
    <row r="21" spans="2:7">
      <c r="B21" s="219">
        <v>15</v>
      </c>
      <c r="C21" s="236"/>
      <c r="D21" s="237"/>
      <c r="E21" s="221">
        <f t="shared" si="1"/>
        <v>-37800</v>
      </c>
    </row>
    <row r="22" spans="2:7">
      <c r="B22" s="219">
        <v>16</v>
      </c>
      <c r="C22" s="236"/>
      <c r="D22" s="237"/>
      <c r="E22" s="221">
        <f t="shared" si="1"/>
        <v>-37800</v>
      </c>
    </row>
    <row r="23" spans="2:7">
      <c r="B23" s="219">
        <v>17</v>
      </c>
      <c r="C23" s="236"/>
      <c r="D23" s="237"/>
      <c r="E23" s="221">
        <f t="shared" si="1"/>
        <v>-37800</v>
      </c>
    </row>
    <row r="24" spans="2:7">
      <c r="B24" s="219">
        <v>18</v>
      </c>
      <c r="C24" s="236"/>
      <c r="D24" s="237"/>
      <c r="E24" s="221">
        <f t="shared" si="1"/>
        <v>-37800</v>
      </c>
    </row>
    <row r="25" spans="2:7">
      <c r="B25" s="219">
        <v>19</v>
      </c>
      <c r="C25" s="236"/>
      <c r="D25" s="237"/>
      <c r="E25" s="221">
        <f t="shared" si="1"/>
        <v>-37800</v>
      </c>
    </row>
    <row r="26" spans="2:7">
      <c r="B26" s="219">
        <v>20</v>
      </c>
      <c r="C26" s="236"/>
      <c r="D26" s="237"/>
      <c r="E26" s="221">
        <f t="shared" si="1"/>
        <v>-37800</v>
      </c>
    </row>
    <row r="27" spans="2:7">
      <c r="B27" s="219">
        <v>21</v>
      </c>
      <c r="C27" s="236"/>
      <c r="D27" s="237"/>
      <c r="E27" s="221">
        <f t="shared" si="1"/>
        <v>-37800</v>
      </c>
    </row>
    <row r="28" spans="2:7">
      <c r="B28" s="219">
        <v>22</v>
      </c>
      <c r="C28" s="236"/>
      <c r="D28" s="237"/>
      <c r="E28" s="221">
        <f t="shared" si="1"/>
        <v>-37800</v>
      </c>
    </row>
    <row r="29" spans="2:7">
      <c r="B29" s="219">
        <v>23</v>
      </c>
      <c r="C29" s="236"/>
      <c r="D29" s="237"/>
      <c r="E29" s="221">
        <f t="shared" si="1"/>
        <v>-37800</v>
      </c>
    </row>
    <row r="30" spans="2:7">
      <c r="B30" s="219">
        <v>24</v>
      </c>
      <c r="C30" s="236"/>
      <c r="D30" s="237"/>
      <c r="E30" s="221">
        <f t="shared" si="1"/>
        <v>-37800</v>
      </c>
    </row>
    <row r="31" spans="2:7">
      <c r="B31" s="219">
        <v>25</v>
      </c>
      <c r="C31" s="236"/>
      <c r="D31" s="237"/>
      <c r="E31" s="221">
        <f t="shared" si="1"/>
        <v>-37800</v>
      </c>
    </row>
    <row r="32" spans="2:7">
      <c r="B32" s="219">
        <v>26</v>
      </c>
      <c r="C32" s="236"/>
      <c r="D32" s="237"/>
      <c r="E32" s="221">
        <f t="shared" si="1"/>
        <v>-37800</v>
      </c>
    </row>
    <row r="33" spans="2:5">
      <c r="B33" s="219">
        <v>27</v>
      </c>
      <c r="C33" s="236"/>
      <c r="D33" s="237"/>
      <c r="E33" s="221">
        <f t="shared" si="1"/>
        <v>-37800</v>
      </c>
    </row>
    <row r="34" spans="2:5">
      <c r="B34" s="219">
        <v>28</v>
      </c>
      <c r="C34" s="236"/>
      <c r="D34" s="237"/>
      <c r="E34" s="221">
        <f t="shared" si="1"/>
        <v>-37800</v>
      </c>
    </row>
    <row r="35" spans="2:5">
      <c r="B35" s="219">
        <v>29</v>
      </c>
      <c r="C35" s="236"/>
      <c r="D35" s="237"/>
      <c r="E35" s="221">
        <f t="shared" si="1"/>
        <v>-37800</v>
      </c>
    </row>
    <row r="36" spans="2:5">
      <c r="B36" s="219">
        <v>30</v>
      </c>
      <c r="C36" s="236"/>
      <c r="D36" s="237"/>
      <c r="E36" s="221">
        <f t="shared" si="1"/>
        <v>-37800</v>
      </c>
    </row>
    <row r="37" spans="2:5">
      <c r="B37" s="219">
        <v>31</v>
      </c>
      <c r="C37" s="236"/>
      <c r="D37" s="237"/>
      <c r="E37" s="221">
        <f t="shared" si="1"/>
        <v>-37800</v>
      </c>
    </row>
    <row r="38" spans="2:5">
      <c r="B38" s="219">
        <v>32</v>
      </c>
      <c r="C38" s="236"/>
      <c r="D38" s="237"/>
      <c r="E38" s="221">
        <f t="shared" si="1"/>
        <v>-37800</v>
      </c>
    </row>
    <row r="39" spans="2:5">
      <c r="B39" s="219">
        <v>33</v>
      </c>
      <c r="C39" s="236"/>
      <c r="D39" s="237"/>
      <c r="E39" s="221">
        <f t="shared" si="1"/>
        <v>-37800</v>
      </c>
    </row>
    <row r="40" spans="2:5">
      <c r="B40" s="219">
        <v>34</v>
      </c>
      <c r="C40" s="236"/>
      <c r="D40" s="237"/>
      <c r="E40" s="221">
        <f t="shared" si="1"/>
        <v>-37800</v>
      </c>
    </row>
    <row r="41" spans="2:5">
      <c r="B41" s="219">
        <v>35</v>
      </c>
      <c r="C41" s="236"/>
      <c r="D41" s="237"/>
      <c r="E41" s="221">
        <f t="shared" si="1"/>
        <v>-37800</v>
      </c>
    </row>
    <row r="42" spans="2:5">
      <c r="B42" s="219">
        <v>36</v>
      </c>
      <c r="C42" s="236"/>
      <c r="D42" s="237"/>
      <c r="E42" s="221">
        <f t="shared" si="1"/>
        <v>-37800</v>
      </c>
    </row>
    <row r="43" spans="2:5" ht="14.25" thickBot="1">
      <c r="B43" s="219">
        <v>37</v>
      </c>
      <c r="C43" s="238"/>
      <c r="D43" s="239"/>
      <c r="E43" s="221">
        <f t="shared" si="1"/>
        <v>-37800</v>
      </c>
    </row>
    <row r="45" spans="2:5" ht="15">
      <c r="C45" s="134"/>
    </row>
    <row r="46" spans="2:5">
      <c r="B46" t="s">
        <v>69</v>
      </c>
    </row>
    <row r="47" spans="2:5">
      <c r="B47" t="s">
        <v>70</v>
      </c>
      <c r="C47" t="s">
        <v>71</v>
      </c>
    </row>
    <row r="48" spans="2:5">
      <c r="B48" t="s">
        <v>72</v>
      </c>
      <c r="C48" t="s">
        <v>73</v>
      </c>
    </row>
    <row r="49" spans="2:7">
      <c r="B49" t="s">
        <v>74</v>
      </c>
      <c r="C49" t="s">
        <v>75</v>
      </c>
    </row>
    <row r="51" spans="2:7" s="41" customFormat="1">
      <c r="B51" t="s">
        <v>76</v>
      </c>
      <c r="C51" t="s">
        <v>77</v>
      </c>
      <c r="D51" s="43"/>
      <c r="E51" s="1"/>
      <c r="F51"/>
      <c r="G51"/>
    </row>
    <row r="52" spans="2:7" s="41" customFormat="1">
      <c r="B52" t="s">
        <v>78</v>
      </c>
      <c r="C52" t="s">
        <v>79</v>
      </c>
      <c r="D52" s="43"/>
      <c r="E52" s="1"/>
      <c r="F52"/>
      <c r="G52"/>
    </row>
    <row r="53" spans="2:7" s="41" customFormat="1">
      <c r="B53" t="s">
        <v>80</v>
      </c>
      <c r="C53" t="s">
        <v>81</v>
      </c>
      <c r="D53" s="43"/>
      <c r="E53" s="1"/>
      <c r="F53"/>
      <c r="G53"/>
    </row>
    <row r="54" spans="2:7" s="41" customFormat="1">
      <c r="B54" t="s">
        <v>82</v>
      </c>
      <c r="C54" t="s">
        <v>83</v>
      </c>
      <c r="D54" s="43"/>
      <c r="E54" s="1"/>
      <c r="F54"/>
      <c r="G54"/>
    </row>
    <row r="55" spans="2:7" s="41" customFormat="1">
      <c r="B55" t="s">
        <v>84</v>
      </c>
      <c r="C55" t="s">
        <v>85</v>
      </c>
      <c r="D55" s="43"/>
      <c r="E55" s="1"/>
      <c r="F55"/>
      <c r="G55"/>
    </row>
    <row r="56" spans="2:7" s="41" customFormat="1">
      <c r="B56" t="s">
        <v>86</v>
      </c>
      <c r="C56" t="s">
        <v>87</v>
      </c>
      <c r="D56" s="43"/>
      <c r="E56" s="1"/>
      <c r="F56"/>
      <c r="G56"/>
    </row>
    <row r="57" spans="2:7" s="41" customFormat="1">
      <c r="B57" t="s">
        <v>88</v>
      </c>
      <c r="C57" t="s">
        <v>89</v>
      </c>
      <c r="D57" s="43"/>
      <c r="E57" s="1"/>
      <c r="F57"/>
      <c r="G57"/>
    </row>
    <row r="58" spans="2:7" s="41" customFormat="1">
      <c r="B58" t="s">
        <v>90</v>
      </c>
      <c r="C58" t="s">
        <v>91</v>
      </c>
      <c r="D58" s="43"/>
      <c r="E58" s="1"/>
      <c r="F58"/>
      <c r="G58"/>
    </row>
    <row r="59" spans="2:7" s="41" customFormat="1">
      <c r="B59" t="s">
        <v>92</v>
      </c>
      <c r="C59" t="s">
        <v>93</v>
      </c>
      <c r="D59" s="43"/>
      <c r="E59" s="1"/>
      <c r="F59"/>
      <c r="G59"/>
    </row>
    <row r="61" spans="2:7" s="41" customFormat="1">
      <c r="B61"/>
      <c r="C61" t="s">
        <v>195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9"/>
      <c r="S1" s="169"/>
    </row>
    <row r="2" spans="2:19" ht="17.25" customHeight="1">
      <c r="B2" s="325" t="s">
        <v>303</v>
      </c>
      <c r="C2" s="325"/>
      <c r="D2" s="325"/>
      <c r="E2" s="325"/>
      <c r="F2" s="325"/>
      <c r="G2" s="326" t="s">
        <v>66</v>
      </c>
      <c r="H2" s="326"/>
      <c r="I2" s="326"/>
      <c r="J2" s="326"/>
      <c r="K2" s="326"/>
      <c r="L2" s="326"/>
      <c r="R2" s="34"/>
      <c r="S2" s="34"/>
    </row>
    <row r="3" spans="2:19" ht="21" customHeight="1" thickBot="1">
      <c r="I3" s="45"/>
      <c r="K3" s="46" t="s">
        <v>233</v>
      </c>
      <c r="L3" s="327">
        <f>レース着順とタイム!D3</f>
        <v>44696</v>
      </c>
      <c r="M3" s="328"/>
      <c r="N3" s="4">
        <f>レース着順とタイム!D4</f>
        <v>0.4375</v>
      </c>
      <c r="R3" s="170"/>
      <c r="S3" s="170"/>
    </row>
    <row r="4" spans="2:19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247" t="s">
        <v>59</v>
      </c>
      <c r="K4" s="251" t="s">
        <v>60</v>
      </c>
      <c r="L4" s="250" t="s">
        <v>6</v>
      </c>
      <c r="M4" s="55" t="s">
        <v>61</v>
      </c>
      <c r="N4" s="56" t="s">
        <v>29</v>
      </c>
      <c r="O4" s="57" t="s">
        <v>7</v>
      </c>
      <c r="P4" s="58" t="s">
        <v>7</v>
      </c>
      <c r="Q4" s="229" t="s">
        <v>8</v>
      </c>
      <c r="R4" s="5" t="s">
        <v>199</v>
      </c>
      <c r="S4" s="156" t="s">
        <v>200</v>
      </c>
    </row>
    <row r="5" spans="2:19">
      <c r="B5" s="254">
        <v>1</v>
      </c>
      <c r="C5" s="255">
        <v>1</v>
      </c>
      <c r="D5" s="256" t="s">
        <v>279</v>
      </c>
      <c r="E5" s="257" t="str">
        <f>IF(VLOOKUP(D5,'ﾚｰﾃｨﾝｸﾞ計算書(TSF)'!$D$5:$H$61,2,FALSE)=0," ",VLOOKUP(D5,'ﾚｰﾃｨﾝｸﾞ計算書(TSF)'!$D$5:$H$61,2,FALSE))</f>
        <v>4167</v>
      </c>
      <c r="F5" s="240" t="str">
        <f>VLOOKUP(D5,'ﾚｰﾃｨﾝｸﾞ計算書(TSF)'!$D$5:$H$61,3,FALSE)</f>
        <v>yokoyama-30sr P:B</v>
      </c>
      <c r="G5" s="244">
        <f>VLOOKUP(D5,'レーティング計算書(OYCRating)'!$D$5:$M$41,4,FALSE)</f>
        <v>677</v>
      </c>
      <c r="H5" s="245">
        <f>VLOOKUP(D5,'レーティング計算書(OYCRating)'!$D$5:$M$41,5,FALSE)</f>
        <v>0.06</v>
      </c>
      <c r="I5" s="246">
        <f>VLOOKUP(D5,'レーティング計算書(OYCRating)'!$D$5:$M$41,6,FALSE)</f>
        <v>0</v>
      </c>
      <c r="J5" s="248">
        <f>VLOOKUP(D5,'レーティング計算書(OYCRating)'!$D$5:$M$41,7,FALSE)</f>
        <v>-0.02</v>
      </c>
      <c r="K5" s="252">
        <f t="shared" ref="K5:K12" si="0">G5+H5*G5+I5*G5+J5*G5</f>
        <v>704.08</v>
      </c>
      <c r="L5" s="258">
        <f t="shared" ref="L5:L12" si="1">600/K5</f>
        <v>0.85217588910351094</v>
      </c>
      <c r="M5" s="259">
        <f>VLOOKUP(D5,'レーティング計算書(OYCRating)'!$D$5:$M$41,10,FALSE)</f>
        <v>0.03</v>
      </c>
      <c r="N5" s="260">
        <f>VLOOKUP(D5,レース着順とタイム!$C$7:$D$43,2,FALSE)</f>
        <v>0.51696759259259262</v>
      </c>
      <c r="O5" s="261">
        <f t="shared" ref="O5:O12" si="2">(N5-$N$3)*86400</f>
        <v>6866.0000000000018</v>
      </c>
      <c r="P5" s="262">
        <f t="shared" ref="P5:P16" si="3">IF(O5&gt;0,O5,99999999)</f>
        <v>6866.0000000000018</v>
      </c>
      <c r="Q5" s="263">
        <f t="shared" ref="Q5:Q16" si="4">P5*L5/(1-M5)</f>
        <v>6031.9996439017614</v>
      </c>
      <c r="R5" s="172"/>
      <c r="S5" s="173"/>
    </row>
    <row r="6" spans="2:19">
      <c r="B6" s="219">
        <v>2</v>
      </c>
      <c r="C6" s="194">
        <v>2</v>
      </c>
      <c r="D6" s="222" t="s">
        <v>181</v>
      </c>
      <c r="E6" s="60" t="str">
        <f>IF(VLOOKUP(D6,'ﾚｰﾃｨﾝｸﾞ計算書(TSF)'!$D$5:$H$61,2,FALSE)=0," ",VLOOKUP(D6,'ﾚｰﾃｨﾝｸﾞ計算書(TSF)'!$D$5:$H$61,2,FALSE))</f>
        <v>4983</v>
      </c>
      <c r="F6" s="241" t="str">
        <f>VLOOKUP(D6,'ﾚｰﾃｨﾝｸﾞ計算書(TSF)'!$D$5:$H$61,3,FALSE)</f>
        <v>J-35s</v>
      </c>
      <c r="G6" s="33">
        <f>VLOOKUP(D6,'レーティング計算書(OYCRating)'!$D$5:$M$41,4,FALSE)</f>
        <v>643</v>
      </c>
      <c r="H6" s="166">
        <f>VLOOKUP(D6,'レーティング計算書(OYCRating)'!$D$5:$M$41,5,FALSE)</f>
        <v>0.05</v>
      </c>
      <c r="I6" s="66">
        <f>VLOOKUP(D6,'レーティング計算書(OYCRating)'!$D$5:$M$41,6,FALSE)</f>
        <v>0</v>
      </c>
      <c r="J6" s="249">
        <f>VLOOKUP(D6,'レーティング計算書(OYCRating)'!$D$5:$M$41,7,FALSE)</f>
        <v>0</v>
      </c>
      <c r="K6" s="253">
        <f t="shared" si="0"/>
        <v>675.15</v>
      </c>
      <c r="L6" s="243">
        <f t="shared" si="1"/>
        <v>0.88869140191068652</v>
      </c>
      <c r="M6" s="68">
        <f>VLOOKUP(D6,'レーティング計算書(OYCRating)'!$D$5:$M$41,10,FALSE)</f>
        <v>0.03</v>
      </c>
      <c r="N6" s="165">
        <f>VLOOKUP(D6,レース着順とタイム!$C$7:$D$43,2,FALSE)</f>
        <v>0.51890046296296299</v>
      </c>
      <c r="O6" s="21">
        <f t="shared" si="2"/>
        <v>7033.0000000000027</v>
      </c>
      <c r="P6" s="22">
        <f t="shared" si="3"/>
        <v>7033.0000000000027</v>
      </c>
      <c r="Q6" s="230">
        <f t="shared" si="4"/>
        <v>6443.4707522039807</v>
      </c>
      <c r="R6" s="157">
        <f t="shared" ref="R6:R16" si="5">IF(Q6=0, "-",Q6-Q5)</f>
        <v>411.47110830221936</v>
      </c>
      <c r="S6" s="158">
        <f t="shared" ref="S6:S16" si="6">IF(Q6=0, "-", Q6-$Q$5)</f>
        <v>411.47110830221936</v>
      </c>
    </row>
    <row r="7" spans="2:19">
      <c r="B7" s="219">
        <v>3</v>
      </c>
      <c r="C7" s="194">
        <v>4</v>
      </c>
      <c r="D7" s="222" t="s">
        <v>11</v>
      </c>
      <c r="E7" s="60" t="str">
        <f>IF(VLOOKUP(D7,'ﾚｰﾃｨﾝｸﾞ計算書(TSF)'!$D$5:$H$61,2,FALSE)=0," ",VLOOKUP(D7,'ﾚｰﾃｨﾝｸﾞ計算書(TSF)'!$D$5:$H$61,2,FALSE))</f>
        <v>JST374</v>
      </c>
      <c r="F7" s="60" t="str">
        <f>VLOOKUP(D7,'ﾚｰﾃｨﾝｸﾞ計算書(TSF)'!$D$5:$H$61,3,FALSE)</f>
        <v>yamaha-31s LTD</v>
      </c>
      <c r="G7" s="33">
        <f>VLOOKUP(D7,'レーティング計算書(OYCRating)'!$D$5:$M$41,4,FALSE)</f>
        <v>677</v>
      </c>
      <c r="H7" s="166">
        <f>VLOOKUP(D7,'レーティング計算書(OYCRating)'!$D$5:$M$41,5,FALSE)</f>
        <v>0.04</v>
      </c>
      <c r="I7" s="66">
        <f>VLOOKUP(D7,'レーティング計算書(OYCRating)'!$D$5:$M$41,6,FALSE)</f>
        <v>0</v>
      </c>
      <c r="J7" s="249">
        <f>VLOOKUP(D7,'レーティング計算書(OYCRating)'!$D$5:$M$41,7,FALSE)</f>
        <v>-0.02</v>
      </c>
      <c r="K7" s="253">
        <f t="shared" si="0"/>
        <v>690.54000000000008</v>
      </c>
      <c r="L7" s="243">
        <f t="shared" si="1"/>
        <v>0.86888522026240322</v>
      </c>
      <c r="M7" s="68">
        <f>VLOOKUP(D7,'レーティング計算書(OYCRating)'!$D$5:$M$41,10,FALSE)</f>
        <v>0.03</v>
      </c>
      <c r="N7" s="165">
        <f>VLOOKUP(D7,レース着順とタイム!$C$7:$D$43,2,FALSE)</f>
        <v>0.52252314814814815</v>
      </c>
      <c r="O7" s="21">
        <f t="shared" si="2"/>
        <v>7346</v>
      </c>
      <c r="P7" s="22">
        <f t="shared" si="3"/>
        <v>7346</v>
      </c>
      <c r="Q7" s="230">
        <f t="shared" si="4"/>
        <v>6580.2379670593964</v>
      </c>
      <c r="R7" s="157">
        <f t="shared" si="5"/>
        <v>136.76721485541566</v>
      </c>
      <c r="S7" s="158">
        <f t="shared" si="6"/>
        <v>548.23832315763502</v>
      </c>
    </row>
    <row r="8" spans="2:19">
      <c r="B8" s="219">
        <v>4</v>
      </c>
      <c r="C8" s="194">
        <v>7</v>
      </c>
      <c r="D8" s="222" t="s">
        <v>298</v>
      </c>
      <c r="E8" s="60" t="str">
        <f>IF(VLOOKUP(D8,'ﾚｰﾃｨﾝｸﾞ計算書(TSF)'!$D$5:$H$61,2,FALSE)=0," ",VLOOKUP(D8,'ﾚｰﾃｨﾝｸﾞ計算書(TSF)'!$D$5:$H$61,2,FALSE))</f>
        <v>3568</v>
      </c>
      <c r="F8" s="60" t="str">
        <f>VLOOKUP(D8,'ﾚｰﾃｨﾝｸﾞ計算書(TSF)'!$D$5:$H$61,3,FALSE)</f>
        <v>yamaha-30cII sh</v>
      </c>
      <c r="G8" s="33">
        <f>VLOOKUP(D8,'レーティング計算書(OYCRating)'!$D$5:$M$41,4,FALSE)</f>
        <v>725</v>
      </c>
      <c r="H8" s="166">
        <f>VLOOKUP(D8,'レーティング計算書(OYCRating)'!$D$5:$M$41,5,FALSE)</f>
        <v>7.0000000000000007E-2</v>
      </c>
      <c r="I8" s="66">
        <f>VLOOKUP(D8,'レーティング計算書(OYCRating)'!$D$5:$M$41,6,FALSE)</f>
        <v>0</v>
      </c>
      <c r="J8" s="249">
        <f>VLOOKUP(D8,'レーティング計算書(OYCRating)'!$D$5:$M$41,7,FALSE)</f>
        <v>0</v>
      </c>
      <c r="K8" s="253">
        <f t="shared" si="0"/>
        <v>775.75</v>
      </c>
      <c r="L8" s="243">
        <f t="shared" si="1"/>
        <v>0.77344505317434742</v>
      </c>
      <c r="M8" s="68">
        <f>VLOOKUP(D8,'レーティング計算書(OYCRating)'!$D$5:$M$41,10,FALSE)</f>
        <v>0</v>
      </c>
      <c r="N8" s="165">
        <f>VLOOKUP(D8,レース着順とタイム!$C$7:$D$43,2,FALSE)</f>
        <v>0.54097222222222219</v>
      </c>
      <c r="O8" s="21">
        <f t="shared" si="2"/>
        <v>8939.9999999999964</v>
      </c>
      <c r="P8" s="22">
        <f t="shared" si="3"/>
        <v>8939.9999999999964</v>
      </c>
      <c r="Q8" s="230">
        <f t="shared" si="4"/>
        <v>6914.598775378663</v>
      </c>
      <c r="R8" s="157">
        <f t="shared" si="5"/>
        <v>334.36080831926665</v>
      </c>
      <c r="S8" s="158">
        <f t="shared" si="6"/>
        <v>882.59913147690168</v>
      </c>
    </row>
    <row r="9" spans="2:19">
      <c r="B9" s="219">
        <v>5</v>
      </c>
      <c r="C9" s="194">
        <v>6</v>
      </c>
      <c r="D9" s="222" t="s">
        <v>180</v>
      </c>
      <c r="E9" s="60" t="str">
        <f>IF(VLOOKUP(D9,'ﾚｰﾃｨﾝｸﾞ計算書(TSF)'!$D$5:$H$61,2,FALSE)=0," ",VLOOKUP(D9,'ﾚｰﾃｨﾝｸﾞ計算書(TSF)'!$D$5:$H$61,2,FALSE))</f>
        <v>3903</v>
      </c>
      <c r="F9" s="60" t="str">
        <f>VLOOKUP(D9,'ﾚｰﾃｨﾝｸﾞ計算書(TSF)'!$D$5:$H$61,3,FALSE)</f>
        <v>Frendship32α</v>
      </c>
      <c r="G9" s="33">
        <f>VLOOKUP(D9,'レーティング計算書(OYCRating)'!$D$5:$M$41,4,FALSE)</f>
        <v>708</v>
      </c>
      <c r="H9" s="166">
        <f>VLOOKUP(D9,'レーティング計算書(OYCRating)'!$D$5:$M$41,5,FALSE)</f>
        <v>0.06</v>
      </c>
      <c r="I9" s="66">
        <f>VLOOKUP(D9,'レーティング計算書(OYCRating)'!$D$5:$M$41,6,FALSE)</f>
        <v>0</v>
      </c>
      <c r="J9" s="249">
        <f>VLOOKUP(D9,'レーティング計算書(OYCRating)'!$D$5:$M$41,7,FALSE)</f>
        <v>0</v>
      </c>
      <c r="K9" s="253">
        <f t="shared" si="0"/>
        <v>750.48</v>
      </c>
      <c r="L9" s="243">
        <f t="shared" si="1"/>
        <v>0.79948832747041887</v>
      </c>
      <c r="M9" s="68">
        <f>VLOOKUP(D9,'レーティング計算書(OYCRating)'!$D$5:$M$41,10,FALSE)</f>
        <v>0</v>
      </c>
      <c r="N9" s="165">
        <f>VLOOKUP(D9,レース着順とタイム!$C$7:$D$43,2,FALSE)</f>
        <v>0.53791666666666671</v>
      </c>
      <c r="O9" s="21">
        <f t="shared" si="2"/>
        <v>8676.0000000000036</v>
      </c>
      <c r="P9" s="22">
        <f t="shared" si="3"/>
        <v>8676.0000000000036</v>
      </c>
      <c r="Q9" s="230">
        <f t="shared" si="4"/>
        <v>6936.3607291333574</v>
      </c>
      <c r="R9" s="157">
        <f t="shared" si="5"/>
        <v>21.761953754694332</v>
      </c>
      <c r="S9" s="158">
        <f t="shared" si="6"/>
        <v>904.36108523159601</v>
      </c>
    </row>
    <row r="10" spans="2:19">
      <c r="B10" s="219">
        <v>6</v>
      </c>
      <c r="C10" s="194">
        <v>3</v>
      </c>
      <c r="D10" s="222" t="s">
        <v>286</v>
      </c>
      <c r="E10" s="60" t="str">
        <f>IF(VLOOKUP(D10,'ﾚｰﾃｨﾝｸﾞ計算書(TSF)'!$D$5:$H$61,2,FALSE)=0," ",VLOOKUP(D10,'ﾚｰﾃｨﾝｸﾞ計算書(TSF)'!$D$5:$H$61,2,FALSE))</f>
        <v>6363</v>
      </c>
      <c r="F10" s="60" t="str">
        <f>VLOOKUP(D10,'ﾚｰﾃｨﾝｸﾞ計算書(TSF)'!$D$5:$H$61,3,FALSE)</f>
        <v>Dehler36SQ</v>
      </c>
      <c r="G10" s="33">
        <f>VLOOKUP(D10,'レーティング計算書(OYCRating)'!$D$5:$M$41,4,FALSE)</f>
        <v>640</v>
      </c>
      <c r="H10" s="166">
        <f>VLOOKUP(D10,'レーティング計算書(OYCRating)'!$D$5:$M$41,5,FALSE)</f>
        <v>0.02</v>
      </c>
      <c r="I10" s="66">
        <f>VLOOKUP(D10,'レーティング計算書(OYCRating)'!$D$5:$M$41,6,FALSE)</f>
        <v>0</v>
      </c>
      <c r="J10" s="249">
        <f>VLOOKUP(D10,'レーティング計算書(OYCRating)'!$D$5:$M$41,7,FALSE)</f>
        <v>-0.02</v>
      </c>
      <c r="K10" s="253">
        <f t="shared" si="0"/>
        <v>640</v>
      </c>
      <c r="L10" s="243">
        <f t="shared" si="1"/>
        <v>0.9375</v>
      </c>
      <c r="M10" s="68">
        <f>VLOOKUP(D10,'レーティング計算書(OYCRating)'!$D$5:$M$41,10,FALSE)</f>
        <v>0.03</v>
      </c>
      <c r="N10" s="165">
        <f>VLOOKUP(D10,レース着順とタイム!$C$7:$D$43,2,FALSE)</f>
        <v>0.52098379629629632</v>
      </c>
      <c r="O10" s="21">
        <f t="shared" si="2"/>
        <v>7213.0000000000018</v>
      </c>
      <c r="P10" s="22">
        <f t="shared" si="3"/>
        <v>7213.0000000000018</v>
      </c>
      <c r="Q10" s="230">
        <f t="shared" si="4"/>
        <v>6971.3273195876309</v>
      </c>
      <c r="R10" s="157">
        <f t="shared" si="5"/>
        <v>34.966590454273501</v>
      </c>
      <c r="S10" s="158">
        <f t="shared" si="6"/>
        <v>939.32767568586951</v>
      </c>
    </row>
    <row r="11" spans="2:19">
      <c r="B11" s="219">
        <v>7</v>
      </c>
      <c r="C11" s="194">
        <v>5</v>
      </c>
      <c r="D11" s="222" t="s">
        <v>178</v>
      </c>
      <c r="E11" s="60" t="str">
        <f>IF(VLOOKUP(D11,'ﾚｰﾃｨﾝｸﾞ計算書(TSF)'!$D$5:$H$61,2,FALSE)=0," ",VLOOKUP(D11,'ﾚｰﾃｨﾝｸﾞ計算書(TSF)'!$D$5:$H$61,2,FALSE))</f>
        <v>2321</v>
      </c>
      <c r="F11" s="60" t="str">
        <f>VLOOKUP(D11,'ﾚｰﾃｨﾝｸﾞ計算書(TSF)'!$D$5:$H$61,3,FALSE)</f>
        <v>yamaha-31s</v>
      </c>
      <c r="G11" s="33">
        <f>VLOOKUP(D11,'レーティング計算書(OYCRating)'!$D$5:$M$41,4,FALSE)</f>
        <v>677</v>
      </c>
      <c r="H11" s="166">
        <f>VLOOKUP(D11,'レーティング計算書(OYCRating)'!$D$5:$M$41,5,FALSE)</f>
        <v>0.05</v>
      </c>
      <c r="I11" s="66">
        <f>VLOOKUP(D11,'レーティング計算書(OYCRating)'!$D$5:$M$41,6,FALSE)</f>
        <v>0</v>
      </c>
      <c r="J11" s="249">
        <f>VLOOKUP(D11,'レーティング計算書(OYCRating)'!$D$5:$M$41,7,FALSE)</f>
        <v>-0.02</v>
      </c>
      <c r="K11" s="253">
        <f t="shared" si="0"/>
        <v>697.31000000000006</v>
      </c>
      <c r="L11" s="243">
        <f t="shared" si="1"/>
        <v>0.8604494414249042</v>
      </c>
      <c r="M11" s="68">
        <f>VLOOKUP(D11,'レーティング計算書(OYCRating)'!$D$5:$M$41,10,FALSE)</f>
        <v>0.03</v>
      </c>
      <c r="N11" s="165">
        <f>VLOOKUP(D11,レース着順とタイム!$C$7:$D$43,2,FALSE)</f>
        <v>0.53218750000000004</v>
      </c>
      <c r="O11" s="21">
        <f t="shared" si="2"/>
        <v>8181.0000000000027</v>
      </c>
      <c r="P11" s="22">
        <f t="shared" si="3"/>
        <v>8181.0000000000027</v>
      </c>
      <c r="Q11" s="230">
        <f t="shared" si="4"/>
        <v>7257.0483302032408</v>
      </c>
      <c r="R11" s="157">
        <f t="shared" si="5"/>
        <v>285.72101061560988</v>
      </c>
      <c r="S11" s="158">
        <f t="shared" si="6"/>
        <v>1225.0486863014794</v>
      </c>
    </row>
    <row r="12" spans="2:19">
      <c r="B12" s="219">
        <v>8</v>
      </c>
      <c r="C12" s="194">
        <v>8</v>
      </c>
      <c r="D12" s="222" t="s">
        <v>184</v>
      </c>
      <c r="E12" s="60" t="str">
        <f>IF(VLOOKUP(D12,'ﾚｰﾃｨﾝｸﾞ計算書(TSF)'!$D$5:$H$61,2,FALSE)=0," ",VLOOKUP(D12,'ﾚｰﾃｨﾝｸﾞ計算書(TSF)'!$D$5:$H$61,2,FALSE))</f>
        <v>3226</v>
      </c>
      <c r="F12" s="60" t="str">
        <f>VLOOKUP(D12,'ﾚｰﾃｨﾝｸﾞ計算書(TSF)'!$D$5:$H$61,3,FALSE)</f>
        <v>yamaha30sⅡ</v>
      </c>
      <c r="G12" s="33">
        <f>VLOOKUP(D12,'レーティング計算書(OYCRating)'!$D$5:$M$41,4,FALSE)</f>
        <v>710</v>
      </c>
      <c r="H12" s="166">
        <f>VLOOKUP(D12,'レーティング計算書(OYCRating)'!$D$5:$M$41,5,FALSE)</f>
        <v>0.06</v>
      </c>
      <c r="I12" s="66">
        <f>VLOOKUP(D12,'レーティング計算書(OYCRating)'!$D$5:$M$41,6,FALSE)</f>
        <v>0</v>
      </c>
      <c r="J12" s="249">
        <f>VLOOKUP(D12,'レーティング計算書(OYCRating)'!$D$5:$M$41,7,FALSE)</f>
        <v>0</v>
      </c>
      <c r="K12" s="253">
        <f t="shared" si="0"/>
        <v>752.6</v>
      </c>
      <c r="L12" s="243">
        <f t="shared" si="1"/>
        <v>0.79723624767472756</v>
      </c>
      <c r="M12" s="68">
        <f>VLOOKUP(D12,'レーティング計算書(OYCRating)'!$D$5:$M$41,10,FALSE)</f>
        <v>0</v>
      </c>
      <c r="N12" s="165">
        <f>VLOOKUP(D12,レース着順とタイム!$C$7:$D$43,2,FALSE)</f>
        <v>0.55158564814814814</v>
      </c>
      <c r="O12" s="21">
        <f t="shared" si="2"/>
        <v>9857</v>
      </c>
      <c r="P12" s="22">
        <f t="shared" si="3"/>
        <v>9857</v>
      </c>
      <c r="Q12" s="230">
        <f t="shared" si="4"/>
        <v>7858.35769332979</v>
      </c>
      <c r="R12" s="157">
        <f t="shared" si="5"/>
        <v>601.30936312654921</v>
      </c>
      <c r="S12" s="158">
        <f t="shared" si="6"/>
        <v>1826.3580494280286</v>
      </c>
    </row>
    <row r="13" spans="2:19" hidden="1">
      <c r="B13" s="219">
        <v>9</v>
      </c>
      <c r="C13" s="194">
        <v>9</v>
      </c>
      <c r="D13" s="168"/>
      <c r="E13" s="60" t="e">
        <f>IF(VLOOKUP(D13,'ﾚｰﾃｨﾝｸﾞ計算書(TSF)'!$D$5:$H$61,2,FALSE)=0," ",VLOOKUP(D13,'ﾚｰﾃｨﾝｸﾞ計算書(TSF)'!$D$5:$H$61,2,FALSE))</f>
        <v>#N/A</v>
      </c>
      <c r="F13" s="60" t="e">
        <f>VLOOKUP(D13,'ﾚｰﾃｨﾝｸﾞ計算書(TSF)'!$D$5:$H$61,3,FALSE)</f>
        <v>#N/A</v>
      </c>
      <c r="G13" s="33" t="e">
        <f>VLOOKUP(D13,'レーティング計算書(OYCRating)'!$D$5:$M$41,4,FALSE)</f>
        <v>#N/A</v>
      </c>
      <c r="H13" s="166" t="e">
        <f>VLOOKUP(D13,'レーティング計算書(OYCRating)'!$D$5:$M$41,5,FALSE)</f>
        <v>#N/A</v>
      </c>
      <c r="I13" s="66" t="e">
        <f>VLOOKUP(D13,'レーティング計算書(OYCRating)'!$D$5:$M$41,6,FALSE)</f>
        <v>#N/A</v>
      </c>
      <c r="J13" s="249" t="e">
        <f>VLOOKUP(D13,'レーティング計算書(OYCRating)'!$D$5:$M$41,7,FALSE)</f>
        <v>#N/A</v>
      </c>
      <c r="K13" s="253" t="e">
        <f t="shared" ref="K13:K41" si="7">G13+H13*G13+I13*G13+J13*G13</f>
        <v>#N/A</v>
      </c>
      <c r="L13" s="243" t="e">
        <f t="shared" ref="L13:L41" si="8">600/K13</f>
        <v>#N/A</v>
      </c>
      <c r="M13" s="68" t="e">
        <f>VLOOKUP(D13,'レーティング計算書(OYCRating)'!$D$5:$M$41,10,FALSE)</f>
        <v>#N/A</v>
      </c>
      <c r="N13" s="165" t="e">
        <f>VLOOKUP(D13,レース着順とタイム!$C$7:$D$43,2,FALSE)</f>
        <v>#N/A</v>
      </c>
      <c r="O13" s="21" t="e">
        <f t="shared" ref="O13:O16" si="9">(N13-$N$3)*86400</f>
        <v>#N/A</v>
      </c>
      <c r="P13" s="22" t="e">
        <f t="shared" si="3"/>
        <v>#N/A</v>
      </c>
      <c r="Q13" s="230" t="e">
        <f t="shared" si="4"/>
        <v>#N/A</v>
      </c>
      <c r="R13" s="157" t="e">
        <f>IF(Q13=0, "-",Q13-Q12)</f>
        <v>#N/A</v>
      </c>
      <c r="S13" s="158" t="e">
        <f>IF(Q13=0, "-", Q13-$Q$5)</f>
        <v>#N/A</v>
      </c>
    </row>
    <row r="14" spans="2:19" hidden="1">
      <c r="B14" s="219">
        <v>10</v>
      </c>
      <c r="C14" s="194">
        <v>10</v>
      </c>
      <c r="D14" s="168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6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9" t="e">
        <f>VLOOKUP(D14,'レーティング計算書(OYCRating)'!$D$5:$M$41,7,FALSE)</f>
        <v>#N/A</v>
      </c>
      <c r="K14" s="253" t="e">
        <f t="shared" si="7"/>
        <v>#N/A</v>
      </c>
      <c r="L14" s="243" t="e">
        <f t="shared" si="8"/>
        <v>#N/A</v>
      </c>
      <c r="M14" s="68" t="e">
        <f>VLOOKUP(D14,'レーティング計算書(OYCRating)'!$D$5:$M$41,10,FALSE)</f>
        <v>#N/A</v>
      </c>
      <c r="N14" s="165" t="e">
        <f>VLOOKUP(D14,レース着順とタイム!$C$7:$D$43,2,FALSE)</f>
        <v>#N/A</v>
      </c>
      <c r="O14" s="21" t="e">
        <f t="shared" si="9"/>
        <v>#N/A</v>
      </c>
      <c r="P14" s="22" t="e">
        <f t="shared" si="3"/>
        <v>#N/A</v>
      </c>
      <c r="Q14" s="230" t="e">
        <f t="shared" si="4"/>
        <v>#N/A</v>
      </c>
      <c r="R14" s="157" t="e">
        <f t="shared" si="5"/>
        <v>#N/A</v>
      </c>
      <c r="S14" s="158" t="e">
        <f t="shared" si="6"/>
        <v>#N/A</v>
      </c>
    </row>
    <row r="15" spans="2:19" hidden="1">
      <c r="B15" s="219">
        <v>11</v>
      </c>
      <c r="C15" s="194">
        <v>11</v>
      </c>
      <c r="D15" s="168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6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9" t="e">
        <f>VLOOKUP(D15,'レーティング計算書(OYCRating)'!$D$5:$M$41,7,FALSE)</f>
        <v>#N/A</v>
      </c>
      <c r="K15" s="253" t="e">
        <f t="shared" si="7"/>
        <v>#N/A</v>
      </c>
      <c r="L15" s="243" t="e">
        <f t="shared" si="8"/>
        <v>#N/A</v>
      </c>
      <c r="M15" s="68" t="e">
        <f>VLOOKUP(D15,'レーティング計算書(OYCRating)'!$D$5:$M$41,10,FALSE)</f>
        <v>#N/A</v>
      </c>
      <c r="N15" s="165" t="e">
        <f>VLOOKUP(D15,レース着順とタイム!$C$7:$D$43,2,FALSE)</f>
        <v>#N/A</v>
      </c>
      <c r="O15" s="21" t="e">
        <f t="shared" si="9"/>
        <v>#N/A</v>
      </c>
      <c r="P15" s="22" t="e">
        <f t="shared" si="3"/>
        <v>#N/A</v>
      </c>
      <c r="Q15" s="230" t="e">
        <f t="shared" si="4"/>
        <v>#N/A</v>
      </c>
      <c r="R15" s="157" t="e">
        <f t="shared" si="5"/>
        <v>#N/A</v>
      </c>
      <c r="S15" s="158" t="e">
        <f t="shared" si="6"/>
        <v>#N/A</v>
      </c>
    </row>
    <row r="16" spans="2:19" hidden="1">
      <c r="B16" s="219">
        <v>12</v>
      </c>
      <c r="C16" s="194">
        <v>12</v>
      </c>
      <c r="D16" s="168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6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9" t="e">
        <f>VLOOKUP(D16,'レーティング計算書(OYCRating)'!$D$5:$M$41,7,FALSE)</f>
        <v>#N/A</v>
      </c>
      <c r="K16" s="253" t="e">
        <f t="shared" si="7"/>
        <v>#N/A</v>
      </c>
      <c r="L16" s="243" t="e">
        <f t="shared" si="8"/>
        <v>#N/A</v>
      </c>
      <c r="M16" s="68" t="e">
        <f>VLOOKUP(D16,'レーティング計算書(OYCRating)'!$D$5:$M$41,10,FALSE)</f>
        <v>#N/A</v>
      </c>
      <c r="N16" s="165" t="e">
        <f>VLOOKUP(D16,レース着順とタイム!$C$7:$D$43,2,FALSE)</f>
        <v>#N/A</v>
      </c>
      <c r="O16" s="21" t="e">
        <f t="shared" si="9"/>
        <v>#N/A</v>
      </c>
      <c r="P16" s="22" t="e">
        <f t="shared" si="3"/>
        <v>#N/A</v>
      </c>
      <c r="Q16" s="230" t="e">
        <f t="shared" si="4"/>
        <v>#N/A</v>
      </c>
      <c r="R16" s="157" t="e">
        <f t="shared" si="5"/>
        <v>#N/A</v>
      </c>
      <c r="S16" s="158" t="e">
        <f t="shared" si="6"/>
        <v>#N/A</v>
      </c>
    </row>
    <row r="17" spans="2:19" hidden="1">
      <c r="B17" s="219">
        <v>13</v>
      </c>
      <c r="C17" s="194">
        <v>13</v>
      </c>
      <c r="D17" s="168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6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9" t="e">
        <f>VLOOKUP(D17,'レーティング計算書(OYCRating)'!$D$5:$M$41,7,FALSE)</f>
        <v>#N/A</v>
      </c>
      <c r="K17" s="253" t="e">
        <f t="shared" si="7"/>
        <v>#N/A</v>
      </c>
      <c r="L17" s="243" t="e">
        <f t="shared" si="8"/>
        <v>#N/A</v>
      </c>
      <c r="M17" s="68" t="e">
        <f>VLOOKUP(D17,'レーティング計算書(OYCRating)'!$D$5:$M$41,10,FALSE)</f>
        <v>#N/A</v>
      </c>
      <c r="N17" s="165" t="e">
        <f>VLOOKUP(D17,レース着順とタイム!$C$7:$D$43,2,FALSE)</f>
        <v>#N/A</v>
      </c>
      <c r="O17" s="21" t="e">
        <f t="shared" ref="O17:O41" si="10">(N17-$N$3)*86400</f>
        <v>#N/A</v>
      </c>
      <c r="P17" s="22" t="e">
        <f t="shared" ref="P17:P41" si="11">IF(O17&gt;0,O17,99999999)</f>
        <v>#N/A</v>
      </c>
      <c r="Q17" s="230" t="e">
        <f t="shared" ref="Q17:Q41" si="12">P17*L17/(1-M17)</f>
        <v>#N/A</v>
      </c>
      <c r="R17" s="157" t="e">
        <f t="shared" ref="R17:R41" si="13">IF(Q17=0, "-",Q17-Q16)</f>
        <v>#N/A</v>
      </c>
      <c r="S17" s="158" t="e">
        <f t="shared" ref="S17:S41" si="14">IF(Q17=0, "-", Q17-$Q$5)</f>
        <v>#N/A</v>
      </c>
    </row>
    <row r="18" spans="2:19" hidden="1">
      <c r="B18" s="219">
        <v>14</v>
      </c>
      <c r="C18" s="194">
        <v>14</v>
      </c>
      <c r="D18" s="168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6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9" t="e">
        <f>VLOOKUP(D18,'レーティング計算書(OYCRating)'!$D$5:$M$41,7,FALSE)</f>
        <v>#N/A</v>
      </c>
      <c r="K18" s="253" t="e">
        <f t="shared" si="7"/>
        <v>#N/A</v>
      </c>
      <c r="L18" s="243" t="e">
        <f t="shared" si="8"/>
        <v>#N/A</v>
      </c>
      <c r="M18" s="68" t="e">
        <f>VLOOKUP(D18,'レーティング計算書(OYCRating)'!$D$5:$M$41,10,FALSE)</f>
        <v>#N/A</v>
      </c>
      <c r="N18" s="165" t="e">
        <f>VLOOKUP(D18,レース着順とタイム!$C$7:$D$43,2,FALSE)</f>
        <v>#N/A</v>
      </c>
      <c r="O18" s="21" t="e">
        <f t="shared" si="10"/>
        <v>#N/A</v>
      </c>
      <c r="P18" s="22" t="e">
        <f t="shared" si="11"/>
        <v>#N/A</v>
      </c>
      <c r="Q18" s="230" t="e">
        <f t="shared" si="12"/>
        <v>#N/A</v>
      </c>
      <c r="R18" s="157" t="e">
        <f t="shared" si="13"/>
        <v>#N/A</v>
      </c>
      <c r="S18" s="158" t="e">
        <f t="shared" si="14"/>
        <v>#N/A</v>
      </c>
    </row>
    <row r="19" spans="2:19" hidden="1">
      <c r="B19" s="219">
        <v>15</v>
      </c>
      <c r="C19" s="194">
        <v>15</v>
      </c>
      <c r="D19" s="168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6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9" t="e">
        <f>VLOOKUP(D19,'レーティング計算書(OYCRating)'!$D$5:$M$41,7,FALSE)</f>
        <v>#N/A</v>
      </c>
      <c r="K19" s="253" t="e">
        <f t="shared" si="7"/>
        <v>#N/A</v>
      </c>
      <c r="L19" s="243" t="e">
        <f t="shared" si="8"/>
        <v>#N/A</v>
      </c>
      <c r="M19" s="68" t="e">
        <f>VLOOKUP(D19,'レーティング計算書(OYCRating)'!$D$5:$M$41,10,FALSE)</f>
        <v>#N/A</v>
      </c>
      <c r="N19" s="165" t="e">
        <f>VLOOKUP(D19,レース着順とタイム!$C$7:$D$43,2,FALSE)</f>
        <v>#N/A</v>
      </c>
      <c r="O19" s="21" t="e">
        <f t="shared" si="10"/>
        <v>#N/A</v>
      </c>
      <c r="P19" s="22" t="e">
        <f t="shared" si="11"/>
        <v>#N/A</v>
      </c>
      <c r="Q19" s="230" t="e">
        <f t="shared" si="12"/>
        <v>#N/A</v>
      </c>
      <c r="R19" s="157" t="e">
        <f t="shared" si="13"/>
        <v>#N/A</v>
      </c>
      <c r="S19" s="158" t="e">
        <f t="shared" si="14"/>
        <v>#N/A</v>
      </c>
    </row>
    <row r="20" spans="2:19" hidden="1">
      <c r="B20" s="219">
        <v>16</v>
      </c>
      <c r="C20" s="194">
        <v>16</v>
      </c>
      <c r="D20" s="168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6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9" t="e">
        <f>VLOOKUP(D20,'レーティング計算書(OYCRating)'!$D$5:$M$41,7,FALSE)</f>
        <v>#N/A</v>
      </c>
      <c r="K20" s="253" t="e">
        <f t="shared" si="7"/>
        <v>#N/A</v>
      </c>
      <c r="L20" s="243" t="e">
        <f t="shared" si="8"/>
        <v>#N/A</v>
      </c>
      <c r="M20" s="68" t="e">
        <f>VLOOKUP(D20,'レーティング計算書(OYCRating)'!$D$5:$M$41,10,FALSE)</f>
        <v>#N/A</v>
      </c>
      <c r="N20" s="165" t="e">
        <f>VLOOKUP(D20,レース着順とタイム!$C$7:$D$43,2,FALSE)</f>
        <v>#N/A</v>
      </c>
      <c r="O20" s="21" t="e">
        <f t="shared" si="10"/>
        <v>#N/A</v>
      </c>
      <c r="P20" s="22" t="e">
        <f t="shared" si="11"/>
        <v>#N/A</v>
      </c>
      <c r="Q20" s="230" t="e">
        <f t="shared" si="12"/>
        <v>#N/A</v>
      </c>
      <c r="R20" s="157" t="e">
        <f t="shared" si="13"/>
        <v>#N/A</v>
      </c>
      <c r="S20" s="158" t="e">
        <f t="shared" si="14"/>
        <v>#N/A</v>
      </c>
    </row>
    <row r="21" spans="2:19" hidden="1">
      <c r="B21" s="219">
        <v>17</v>
      </c>
      <c r="C21" s="194">
        <v>17</v>
      </c>
      <c r="D21" s="168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6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9" t="e">
        <f>VLOOKUP(D21,'レーティング計算書(OYCRating)'!$D$5:$M$41,7,FALSE)</f>
        <v>#N/A</v>
      </c>
      <c r="K21" s="253" t="e">
        <f t="shared" si="7"/>
        <v>#N/A</v>
      </c>
      <c r="L21" s="243" t="e">
        <f t="shared" si="8"/>
        <v>#N/A</v>
      </c>
      <c r="M21" s="68" t="e">
        <f>VLOOKUP(D21,'レーティング計算書(OYCRating)'!$D$5:$M$41,10,FALSE)</f>
        <v>#N/A</v>
      </c>
      <c r="N21" s="165" t="e">
        <f>VLOOKUP(D21,レース着順とタイム!$C$7:$D$43,2,FALSE)</f>
        <v>#N/A</v>
      </c>
      <c r="O21" s="21" t="e">
        <f t="shared" si="10"/>
        <v>#N/A</v>
      </c>
      <c r="P21" s="22" t="e">
        <f t="shared" si="11"/>
        <v>#N/A</v>
      </c>
      <c r="Q21" s="230" t="e">
        <f t="shared" si="12"/>
        <v>#N/A</v>
      </c>
      <c r="R21" s="157" t="e">
        <f t="shared" si="13"/>
        <v>#N/A</v>
      </c>
      <c r="S21" s="158" t="e">
        <f t="shared" si="14"/>
        <v>#N/A</v>
      </c>
    </row>
    <row r="22" spans="2:19" hidden="1">
      <c r="B22" s="219">
        <v>18</v>
      </c>
      <c r="C22" s="194">
        <v>18</v>
      </c>
      <c r="D22" s="168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6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9" t="e">
        <f>VLOOKUP(D22,'レーティング計算書(OYCRating)'!$D$5:$M$41,7,FALSE)</f>
        <v>#N/A</v>
      </c>
      <c r="K22" s="253" t="e">
        <f t="shared" si="7"/>
        <v>#N/A</v>
      </c>
      <c r="L22" s="243" t="e">
        <f t="shared" si="8"/>
        <v>#N/A</v>
      </c>
      <c r="M22" s="68" t="e">
        <f>VLOOKUP(D22,'レーティング計算書(OYCRating)'!$D$5:$M$41,10,FALSE)</f>
        <v>#N/A</v>
      </c>
      <c r="N22" s="165" t="e">
        <f>VLOOKUP(D22,レース着順とタイム!$C$7:$D$43,2,FALSE)</f>
        <v>#N/A</v>
      </c>
      <c r="O22" s="21" t="e">
        <f t="shared" si="10"/>
        <v>#N/A</v>
      </c>
      <c r="P22" s="22" t="e">
        <f t="shared" si="11"/>
        <v>#N/A</v>
      </c>
      <c r="Q22" s="230" t="e">
        <f t="shared" si="12"/>
        <v>#N/A</v>
      </c>
      <c r="R22" s="157" t="e">
        <f t="shared" si="13"/>
        <v>#N/A</v>
      </c>
      <c r="S22" s="158" t="e">
        <f t="shared" si="14"/>
        <v>#N/A</v>
      </c>
    </row>
    <row r="23" spans="2:19" hidden="1">
      <c r="B23" s="219">
        <v>19</v>
      </c>
      <c r="C23" s="194">
        <v>19</v>
      </c>
      <c r="D23" s="168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6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9" t="e">
        <f>VLOOKUP(D23,'レーティング計算書(OYCRating)'!$D$5:$M$41,7,FALSE)</f>
        <v>#N/A</v>
      </c>
      <c r="K23" s="253" t="e">
        <f t="shared" si="7"/>
        <v>#N/A</v>
      </c>
      <c r="L23" s="243" t="e">
        <f t="shared" si="8"/>
        <v>#N/A</v>
      </c>
      <c r="M23" s="68" t="e">
        <f>VLOOKUP(D23,'レーティング計算書(OYCRating)'!$D$5:$M$41,10,FALSE)</f>
        <v>#N/A</v>
      </c>
      <c r="N23" s="165" t="e">
        <f>VLOOKUP(D23,レース着順とタイム!$C$7:$D$43,2,FALSE)</f>
        <v>#N/A</v>
      </c>
      <c r="O23" s="21" t="e">
        <f t="shared" si="10"/>
        <v>#N/A</v>
      </c>
      <c r="P23" s="22" t="e">
        <f t="shared" si="11"/>
        <v>#N/A</v>
      </c>
      <c r="Q23" s="230" t="e">
        <f t="shared" si="12"/>
        <v>#N/A</v>
      </c>
      <c r="R23" s="157" t="e">
        <f t="shared" si="13"/>
        <v>#N/A</v>
      </c>
      <c r="S23" s="158" t="e">
        <f t="shared" si="14"/>
        <v>#N/A</v>
      </c>
    </row>
    <row r="24" spans="2:19" hidden="1">
      <c r="B24" s="219">
        <v>20</v>
      </c>
      <c r="C24" s="194">
        <v>20</v>
      </c>
      <c r="D24" s="168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6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9" t="e">
        <f>VLOOKUP(D24,'レーティング計算書(OYCRating)'!$D$5:$M$41,7,FALSE)</f>
        <v>#N/A</v>
      </c>
      <c r="K24" s="253" t="e">
        <f t="shared" si="7"/>
        <v>#N/A</v>
      </c>
      <c r="L24" s="243" t="e">
        <f t="shared" si="8"/>
        <v>#N/A</v>
      </c>
      <c r="M24" s="68" t="e">
        <f>VLOOKUP(D24,'レーティング計算書(OYCRating)'!$D$5:$M$41,10,FALSE)</f>
        <v>#N/A</v>
      </c>
      <c r="N24" s="165" t="e">
        <f>VLOOKUP(D24,レース着順とタイム!$C$7:$D$43,2,FALSE)</f>
        <v>#N/A</v>
      </c>
      <c r="O24" s="21" t="e">
        <f t="shared" si="10"/>
        <v>#N/A</v>
      </c>
      <c r="P24" s="22" t="e">
        <f t="shared" si="11"/>
        <v>#N/A</v>
      </c>
      <c r="Q24" s="230" t="e">
        <f t="shared" si="12"/>
        <v>#N/A</v>
      </c>
      <c r="R24" s="157" t="e">
        <f t="shared" si="13"/>
        <v>#N/A</v>
      </c>
      <c r="S24" s="158" t="e">
        <f t="shared" si="14"/>
        <v>#N/A</v>
      </c>
    </row>
    <row r="25" spans="2:19" hidden="1">
      <c r="B25" s="219">
        <v>21</v>
      </c>
      <c r="C25" s="194">
        <v>21</v>
      </c>
      <c r="D25" s="168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6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9" t="e">
        <f>VLOOKUP(D25,'レーティング計算書(OYCRating)'!$D$5:$M$41,7,FALSE)</f>
        <v>#N/A</v>
      </c>
      <c r="K25" s="253" t="e">
        <f t="shared" si="7"/>
        <v>#N/A</v>
      </c>
      <c r="L25" s="243" t="e">
        <f t="shared" si="8"/>
        <v>#N/A</v>
      </c>
      <c r="M25" s="68" t="e">
        <f>VLOOKUP(D25,'レーティング計算書(OYCRating)'!$D$5:$M$41,10,FALSE)</f>
        <v>#N/A</v>
      </c>
      <c r="N25" s="165" t="e">
        <f>VLOOKUP(D25,レース着順とタイム!$C$7:$D$43,2,FALSE)</f>
        <v>#N/A</v>
      </c>
      <c r="O25" s="21" t="e">
        <f t="shared" si="10"/>
        <v>#N/A</v>
      </c>
      <c r="P25" s="22" t="e">
        <f t="shared" si="11"/>
        <v>#N/A</v>
      </c>
      <c r="Q25" s="230" t="e">
        <f t="shared" si="12"/>
        <v>#N/A</v>
      </c>
      <c r="R25" s="157" t="e">
        <f t="shared" si="13"/>
        <v>#N/A</v>
      </c>
      <c r="S25" s="158" t="e">
        <f t="shared" si="14"/>
        <v>#N/A</v>
      </c>
    </row>
    <row r="26" spans="2:19" hidden="1">
      <c r="B26" s="219">
        <v>22</v>
      </c>
      <c r="C26" s="194">
        <v>22</v>
      </c>
      <c r="D26" s="168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6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9" t="e">
        <f>VLOOKUP(D26,'レーティング計算書(OYCRating)'!$D$5:$M$41,7,FALSE)</f>
        <v>#N/A</v>
      </c>
      <c r="K26" s="253" t="e">
        <f t="shared" si="7"/>
        <v>#N/A</v>
      </c>
      <c r="L26" s="243" t="e">
        <f t="shared" si="8"/>
        <v>#N/A</v>
      </c>
      <c r="M26" s="68" t="e">
        <f>VLOOKUP(D26,'レーティング計算書(OYCRating)'!$D$5:$M$41,10,FALSE)</f>
        <v>#N/A</v>
      </c>
      <c r="N26" s="165" t="e">
        <f>VLOOKUP(D26,レース着順とタイム!$C$7:$D$43,2,FALSE)</f>
        <v>#N/A</v>
      </c>
      <c r="O26" s="21" t="e">
        <f t="shared" si="10"/>
        <v>#N/A</v>
      </c>
      <c r="P26" s="22" t="e">
        <f t="shared" si="11"/>
        <v>#N/A</v>
      </c>
      <c r="Q26" s="230" t="e">
        <f t="shared" si="12"/>
        <v>#N/A</v>
      </c>
      <c r="R26" s="157" t="e">
        <f t="shared" si="13"/>
        <v>#N/A</v>
      </c>
      <c r="S26" s="158" t="e">
        <f t="shared" si="14"/>
        <v>#N/A</v>
      </c>
    </row>
    <row r="27" spans="2:19" hidden="1">
      <c r="B27" s="219">
        <v>23</v>
      </c>
      <c r="C27" s="194">
        <v>23</v>
      </c>
      <c r="D27" s="168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6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9" t="e">
        <f>VLOOKUP(D27,'レーティング計算書(OYCRating)'!$D$5:$M$41,7,FALSE)</f>
        <v>#N/A</v>
      </c>
      <c r="K27" s="253" t="e">
        <f t="shared" si="7"/>
        <v>#N/A</v>
      </c>
      <c r="L27" s="243" t="e">
        <f t="shared" si="8"/>
        <v>#N/A</v>
      </c>
      <c r="M27" s="68" t="e">
        <f>VLOOKUP(D27,'レーティング計算書(OYCRating)'!$D$5:$M$41,10,FALSE)</f>
        <v>#N/A</v>
      </c>
      <c r="N27" s="165" t="e">
        <f>VLOOKUP(D27,レース着順とタイム!$C$7:$D$43,2,FALSE)</f>
        <v>#N/A</v>
      </c>
      <c r="O27" s="21" t="e">
        <f t="shared" si="10"/>
        <v>#N/A</v>
      </c>
      <c r="P27" s="22" t="e">
        <f t="shared" si="11"/>
        <v>#N/A</v>
      </c>
      <c r="Q27" s="230" t="e">
        <f t="shared" si="12"/>
        <v>#N/A</v>
      </c>
      <c r="R27" s="157" t="e">
        <f t="shared" si="13"/>
        <v>#N/A</v>
      </c>
      <c r="S27" s="158" t="e">
        <f t="shared" si="14"/>
        <v>#N/A</v>
      </c>
    </row>
    <row r="28" spans="2:19" hidden="1">
      <c r="B28" s="219">
        <v>24</v>
      </c>
      <c r="C28" s="194">
        <v>24</v>
      </c>
      <c r="D28" s="168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6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9" t="e">
        <f>VLOOKUP(D28,'レーティング計算書(OYCRating)'!$D$5:$M$41,7,FALSE)</f>
        <v>#N/A</v>
      </c>
      <c r="K28" s="253" t="e">
        <f t="shared" si="7"/>
        <v>#N/A</v>
      </c>
      <c r="L28" s="243" t="e">
        <f t="shared" si="8"/>
        <v>#N/A</v>
      </c>
      <c r="M28" s="68" t="e">
        <f>VLOOKUP(D28,'レーティング計算書(OYCRating)'!$D$5:$M$41,10,FALSE)</f>
        <v>#N/A</v>
      </c>
      <c r="N28" s="165" t="e">
        <f>VLOOKUP(D28,レース着順とタイム!$C$7:$D$43,2,FALSE)</f>
        <v>#N/A</v>
      </c>
      <c r="O28" s="21" t="e">
        <f t="shared" si="10"/>
        <v>#N/A</v>
      </c>
      <c r="P28" s="22" t="e">
        <f t="shared" si="11"/>
        <v>#N/A</v>
      </c>
      <c r="Q28" s="230" t="e">
        <f t="shared" si="12"/>
        <v>#N/A</v>
      </c>
      <c r="R28" s="157" t="e">
        <f t="shared" si="13"/>
        <v>#N/A</v>
      </c>
      <c r="S28" s="158" t="e">
        <f t="shared" si="14"/>
        <v>#N/A</v>
      </c>
    </row>
    <row r="29" spans="2:19" hidden="1">
      <c r="B29" s="219">
        <v>25</v>
      </c>
      <c r="C29" s="194">
        <v>25</v>
      </c>
      <c r="D29" s="168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6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9" t="e">
        <f>VLOOKUP(D29,'レーティング計算書(OYCRating)'!$D$5:$M$41,7,FALSE)</f>
        <v>#N/A</v>
      </c>
      <c r="K29" s="253" t="e">
        <f t="shared" si="7"/>
        <v>#N/A</v>
      </c>
      <c r="L29" s="243" t="e">
        <f t="shared" si="8"/>
        <v>#N/A</v>
      </c>
      <c r="M29" s="68" t="e">
        <f>VLOOKUP(D29,'レーティング計算書(OYCRating)'!$D$5:$M$41,10,FALSE)</f>
        <v>#N/A</v>
      </c>
      <c r="N29" s="165" t="e">
        <f>VLOOKUP(D29,レース着順とタイム!$C$7:$D$43,2,FALSE)</f>
        <v>#N/A</v>
      </c>
      <c r="O29" s="21" t="e">
        <f t="shared" si="10"/>
        <v>#N/A</v>
      </c>
      <c r="P29" s="22" t="e">
        <f t="shared" si="11"/>
        <v>#N/A</v>
      </c>
      <c r="Q29" s="230" t="e">
        <f t="shared" si="12"/>
        <v>#N/A</v>
      </c>
      <c r="R29" s="157" t="e">
        <f t="shared" si="13"/>
        <v>#N/A</v>
      </c>
      <c r="S29" s="158" t="e">
        <f t="shared" si="14"/>
        <v>#N/A</v>
      </c>
    </row>
    <row r="30" spans="2:19" hidden="1">
      <c r="B30" s="219">
        <v>26</v>
      </c>
      <c r="C30" s="194">
        <v>26</v>
      </c>
      <c r="D30" s="168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6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9" t="e">
        <f>VLOOKUP(D30,'レーティング計算書(OYCRating)'!$D$5:$M$41,7,FALSE)</f>
        <v>#N/A</v>
      </c>
      <c r="K30" s="253" t="e">
        <f t="shared" si="7"/>
        <v>#N/A</v>
      </c>
      <c r="L30" s="243" t="e">
        <f t="shared" si="8"/>
        <v>#N/A</v>
      </c>
      <c r="M30" s="68" t="e">
        <f>VLOOKUP(D30,'レーティング計算書(OYCRating)'!$D$5:$M$41,10,FALSE)</f>
        <v>#N/A</v>
      </c>
      <c r="N30" s="165" t="e">
        <f>VLOOKUP(D30,レース着順とタイム!$C$7:$D$43,2,FALSE)</f>
        <v>#N/A</v>
      </c>
      <c r="O30" s="21" t="e">
        <f t="shared" si="10"/>
        <v>#N/A</v>
      </c>
      <c r="P30" s="22" t="e">
        <f t="shared" si="11"/>
        <v>#N/A</v>
      </c>
      <c r="Q30" s="230" t="e">
        <f t="shared" si="12"/>
        <v>#N/A</v>
      </c>
      <c r="R30" s="157" t="e">
        <f t="shared" si="13"/>
        <v>#N/A</v>
      </c>
      <c r="S30" s="158" t="e">
        <f t="shared" si="14"/>
        <v>#N/A</v>
      </c>
    </row>
    <row r="31" spans="2:19" hidden="1">
      <c r="B31" s="219">
        <v>27</v>
      </c>
      <c r="C31" s="194">
        <v>27</v>
      </c>
      <c r="D31" s="168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6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9" t="e">
        <f>VLOOKUP(D31,'レーティング計算書(OYCRating)'!$D$5:$M$41,7,FALSE)</f>
        <v>#N/A</v>
      </c>
      <c r="K31" s="253" t="e">
        <f t="shared" si="7"/>
        <v>#N/A</v>
      </c>
      <c r="L31" s="243" t="e">
        <f t="shared" si="8"/>
        <v>#N/A</v>
      </c>
      <c r="M31" s="68" t="e">
        <f>VLOOKUP(D31,'レーティング計算書(OYCRating)'!$D$5:$M$41,10,FALSE)</f>
        <v>#N/A</v>
      </c>
      <c r="N31" s="165" t="e">
        <f>VLOOKUP(D31,レース着順とタイム!$C$7:$D$43,2,FALSE)</f>
        <v>#N/A</v>
      </c>
      <c r="O31" s="21" t="e">
        <f t="shared" si="10"/>
        <v>#N/A</v>
      </c>
      <c r="P31" s="22" t="e">
        <f t="shared" si="11"/>
        <v>#N/A</v>
      </c>
      <c r="Q31" s="230" t="e">
        <f t="shared" si="12"/>
        <v>#N/A</v>
      </c>
      <c r="R31" s="157" t="e">
        <f t="shared" si="13"/>
        <v>#N/A</v>
      </c>
      <c r="S31" s="158" t="e">
        <f t="shared" si="14"/>
        <v>#N/A</v>
      </c>
    </row>
    <row r="32" spans="2:19" hidden="1">
      <c r="B32" s="219">
        <v>28</v>
      </c>
      <c r="C32" s="194">
        <v>28</v>
      </c>
      <c r="D32" s="168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6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9" t="e">
        <f>VLOOKUP(D32,'レーティング計算書(OYCRating)'!$D$5:$M$41,7,FALSE)</f>
        <v>#N/A</v>
      </c>
      <c r="K32" s="253" t="e">
        <f t="shared" si="7"/>
        <v>#N/A</v>
      </c>
      <c r="L32" s="243" t="e">
        <f t="shared" si="8"/>
        <v>#N/A</v>
      </c>
      <c r="M32" s="68" t="e">
        <f>VLOOKUP(D32,'レーティング計算書(OYCRating)'!$D$5:$M$41,10,FALSE)</f>
        <v>#N/A</v>
      </c>
      <c r="N32" s="165" t="e">
        <f>VLOOKUP(D32,レース着順とタイム!$C$7:$D$43,2,FALSE)</f>
        <v>#N/A</v>
      </c>
      <c r="O32" s="21" t="e">
        <f t="shared" si="10"/>
        <v>#N/A</v>
      </c>
      <c r="P32" s="22" t="e">
        <f t="shared" si="11"/>
        <v>#N/A</v>
      </c>
      <c r="Q32" s="230" t="e">
        <f t="shared" si="12"/>
        <v>#N/A</v>
      </c>
      <c r="R32" s="157" t="e">
        <f t="shared" si="13"/>
        <v>#N/A</v>
      </c>
      <c r="S32" s="158" t="e">
        <f t="shared" si="14"/>
        <v>#N/A</v>
      </c>
    </row>
    <row r="33" spans="2:19" hidden="1">
      <c r="B33" s="219">
        <v>29</v>
      </c>
      <c r="C33" s="194">
        <v>29</v>
      </c>
      <c r="D33" s="168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6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9" t="e">
        <f>VLOOKUP(D33,'レーティング計算書(OYCRating)'!$D$5:$M$41,7,FALSE)</f>
        <v>#N/A</v>
      </c>
      <c r="K33" s="253" t="e">
        <f t="shared" si="7"/>
        <v>#N/A</v>
      </c>
      <c r="L33" s="243" t="e">
        <f t="shared" si="8"/>
        <v>#N/A</v>
      </c>
      <c r="M33" s="68" t="e">
        <f>VLOOKUP(D33,'レーティング計算書(OYCRating)'!$D$5:$M$41,10,FALSE)</f>
        <v>#N/A</v>
      </c>
      <c r="N33" s="165" t="e">
        <f>VLOOKUP(D33,レース着順とタイム!$C$7:$D$43,2,FALSE)</f>
        <v>#N/A</v>
      </c>
      <c r="O33" s="21" t="e">
        <f t="shared" si="10"/>
        <v>#N/A</v>
      </c>
      <c r="P33" s="22" t="e">
        <f t="shared" si="11"/>
        <v>#N/A</v>
      </c>
      <c r="Q33" s="230" t="e">
        <f t="shared" si="12"/>
        <v>#N/A</v>
      </c>
      <c r="R33" s="157" t="e">
        <f t="shared" si="13"/>
        <v>#N/A</v>
      </c>
      <c r="S33" s="158" t="e">
        <f t="shared" si="14"/>
        <v>#N/A</v>
      </c>
    </row>
    <row r="34" spans="2:19" hidden="1">
      <c r="B34" s="219">
        <v>30</v>
      </c>
      <c r="C34" s="194">
        <v>30</v>
      </c>
      <c r="D34" s="168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6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9" t="e">
        <f>VLOOKUP(D34,'レーティング計算書(OYCRating)'!$D$5:$M$41,7,FALSE)</f>
        <v>#N/A</v>
      </c>
      <c r="K34" s="253" t="e">
        <f t="shared" si="7"/>
        <v>#N/A</v>
      </c>
      <c r="L34" s="243" t="e">
        <f t="shared" si="8"/>
        <v>#N/A</v>
      </c>
      <c r="M34" s="68" t="e">
        <f>VLOOKUP(D34,'レーティング計算書(OYCRating)'!$D$5:$M$41,10,FALSE)</f>
        <v>#N/A</v>
      </c>
      <c r="N34" s="165" t="e">
        <f>VLOOKUP(D34,レース着順とタイム!$C$7:$D$43,2,FALSE)</f>
        <v>#N/A</v>
      </c>
      <c r="O34" s="21" t="e">
        <f t="shared" si="10"/>
        <v>#N/A</v>
      </c>
      <c r="P34" s="22" t="e">
        <f t="shared" si="11"/>
        <v>#N/A</v>
      </c>
      <c r="Q34" s="230" t="e">
        <f t="shared" si="12"/>
        <v>#N/A</v>
      </c>
      <c r="R34" s="157" t="e">
        <f t="shared" si="13"/>
        <v>#N/A</v>
      </c>
      <c r="S34" s="158" t="e">
        <f t="shared" si="14"/>
        <v>#N/A</v>
      </c>
    </row>
    <row r="35" spans="2:19" hidden="1">
      <c r="B35" s="219">
        <v>31</v>
      </c>
      <c r="C35" s="194">
        <v>31</v>
      </c>
      <c r="D35" s="168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6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9" t="e">
        <f>VLOOKUP(D35,'レーティング計算書(OYCRating)'!$D$5:$M$41,7,FALSE)</f>
        <v>#N/A</v>
      </c>
      <c r="K35" s="253" t="e">
        <f t="shared" si="7"/>
        <v>#N/A</v>
      </c>
      <c r="L35" s="243" t="e">
        <f t="shared" si="8"/>
        <v>#N/A</v>
      </c>
      <c r="M35" s="68" t="e">
        <f>VLOOKUP(D35,'レーティング計算書(OYCRating)'!$D$5:$M$41,10,FALSE)</f>
        <v>#N/A</v>
      </c>
      <c r="N35" s="165" t="e">
        <f>VLOOKUP(D35,レース着順とタイム!$C$7:$D$43,2,FALSE)</f>
        <v>#N/A</v>
      </c>
      <c r="O35" s="21" t="e">
        <f t="shared" si="10"/>
        <v>#N/A</v>
      </c>
      <c r="P35" s="22" t="e">
        <f t="shared" si="11"/>
        <v>#N/A</v>
      </c>
      <c r="Q35" s="230" t="e">
        <f t="shared" si="12"/>
        <v>#N/A</v>
      </c>
      <c r="R35" s="157" t="e">
        <f t="shared" si="13"/>
        <v>#N/A</v>
      </c>
      <c r="S35" s="158" t="e">
        <f t="shared" si="14"/>
        <v>#N/A</v>
      </c>
    </row>
    <row r="36" spans="2:19" hidden="1">
      <c r="B36" s="219">
        <v>32</v>
      </c>
      <c r="C36" s="194">
        <v>32</v>
      </c>
      <c r="D36" s="168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6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9" t="e">
        <f>VLOOKUP(D36,'レーティング計算書(OYCRating)'!$D$5:$M$41,7,FALSE)</f>
        <v>#N/A</v>
      </c>
      <c r="K36" s="253" t="e">
        <f t="shared" si="7"/>
        <v>#N/A</v>
      </c>
      <c r="L36" s="243" t="e">
        <f t="shared" si="8"/>
        <v>#N/A</v>
      </c>
      <c r="M36" s="68" t="e">
        <f>VLOOKUP(D36,'レーティング計算書(OYCRating)'!$D$5:$M$41,10,FALSE)</f>
        <v>#N/A</v>
      </c>
      <c r="N36" s="165" t="e">
        <f>VLOOKUP(D36,レース着順とタイム!$C$7:$D$43,2,FALSE)</f>
        <v>#N/A</v>
      </c>
      <c r="O36" s="21" t="e">
        <f t="shared" si="10"/>
        <v>#N/A</v>
      </c>
      <c r="P36" s="22" t="e">
        <f t="shared" si="11"/>
        <v>#N/A</v>
      </c>
      <c r="Q36" s="230" t="e">
        <f t="shared" si="12"/>
        <v>#N/A</v>
      </c>
      <c r="R36" s="157" t="e">
        <f t="shared" si="13"/>
        <v>#N/A</v>
      </c>
      <c r="S36" s="158" t="e">
        <f t="shared" si="14"/>
        <v>#N/A</v>
      </c>
    </row>
    <row r="37" spans="2:19" hidden="1">
      <c r="B37" s="219">
        <v>33</v>
      </c>
      <c r="C37" s="194">
        <v>33</v>
      </c>
      <c r="D37" s="168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6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9" t="e">
        <f>VLOOKUP(D37,'レーティング計算書(OYCRating)'!$D$5:$M$41,7,FALSE)</f>
        <v>#N/A</v>
      </c>
      <c r="K37" s="253" t="e">
        <f t="shared" si="7"/>
        <v>#N/A</v>
      </c>
      <c r="L37" s="243" t="e">
        <f t="shared" si="8"/>
        <v>#N/A</v>
      </c>
      <c r="M37" s="68" t="e">
        <f>VLOOKUP(D37,'レーティング計算書(OYCRating)'!$D$5:$M$41,10,FALSE)</f>
        <v>#N/A</v>
      </c>
      <c r="N37" s="165" t="e">
        <f>VLOOKUP(D37,レース着順とタイム!$C$7:$D$43,2,FALSE)</f>
        <v>#N/A</v>
      </c>
      <c r="O37" s="21" t="e">
        <f t="shared" si="10"/>
        <v>#N/A</v>
      </c>
      <c r="P37" s="22" t="e">
        <f t="shared" si="11"/>
        <v>#N/A</v>
      </c>
      <c r="Q37" s="230" t="e">
        <f t="shared" si="12"/>
        <v>#N/A</v>
      </c>
      <c r="R37" s="157" t="e">
        <f t="shared" si="13"/>
        <v>#N/A</v>
      </c>
      <c r="S37" s="158" t="e">
        <f t="shared" si="14"/>
        <v>#N/A</v>
      </c>
    </row>
    <row r="38" spans="2:19" hidden="1">
      <c r="B38" s="219">
        <v>34</v>
      </c>
      <c r="C38" s="194">
        <v>34</v>
      </c>
      <c r="D38" s="168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6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9" t="e">
        <f>VLOOKUP(D38,'レーティング計算書(OYCRating)'!$D$5:$M$41,7,FALSE)</f>
        <v>#N/A</v>
      </c>
      <c r="K38" s="253" t="e">
        <f t="shared" si="7"/>
        <v>#N/A</v>
      </c>
      <c r="L38" s="243" t="e">
        <f t="shared" si="8"/>
        <v>#N/A</v>
      </c>
      <c r="M38" s="68" t="e">
        <f>VLOOKUP(D38,'レーティング計算書(OYCRating)'!$D$5:$M$41,10,FALSE)</f>
        <v>#N/A</v>
      </c>
      <c r="N38" s="165" t="e">
        <f>VLOOKUP(D38,レース着順とタイム!$C$7:$D$43,2,FALSE)</f>
        <v>#N/A</v>
      </c>
      <c r="O38" s="21" t="e">
        <f t="shared" si="10"/>
        <v>#N/A</v>
      </c>
      <c r="P38" s="22" t="e">
        <f t="shared" si="11"/>
        <v>#N/A</v>
      </c>
      <c r="Q38" s="230" t="e">
        <f t="shared" si="12"/>
        <v>#N/A</v>
      </c>
      <c r="R38" s="157" t="e">
        <f t="shared" si="13"/>
        <v>#N/A</v>
      </c>
      <c r="S38" s="158" t="e">
        <f t="shared" si="14"/>
        <v>#N/A</v>
      </c>
    </row>
    <row r="39" spans="2:19" hidden="1">
      <c r="B39" s="219">
        <v>35</v>
      </c>
      <c r="C39" s="194">
        <v>35</v>
      </c>
      <c r="D39" s="168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6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9" t="e">
        <f>VLOOKUP(D39,'レーティング計算書(OYCRating)'!$D$5:$M$41,7,FALSE)</f>
        <v>#N/A</v>
      </c>
      <c r="K39" s="253" t="e">
        <f t="shared" si="7"/>
        <v>#N/A</v>
      </c>
      <c r="L39" s="243" t="e">
        <f t="shared" si="8"/>
        <v>#N/A</v>
      </c>
      <c r="M39" s="68" t="e">
        <f>VLOOKUP(D39,'レーティング計算書(OYCRating)'!$D$5:$M$41,10,FALSE)</f>
        <v>#N/A</v>
      </c>
      <c r="N39" s="165" t="e">
        <f>VLOOKUP(D39,レース着順とタイム!$C$7:$D$43,2,FALSE)</f>
        <v>#N/A</v>
      </c>
      <c r="O39" s="21" t="e">
        <f t="shared" si="10"/>
        <v>#N/A</v>
      </c>
      <c r="P39" s="22" t="e">
        <f t="shared" si="11"/>
        <v>#N/A</v>
      </c>
      <c r="Q39" s="230" t="e">
        <f t="shared" si="12"/>
        <v>#N/A</v>
      </c>
      <c r="R39" s="157" t="e">
        <f t="shared" si="13"/>
        <v>#N/A</v>
      </c>
      <c r="S39" s="158" t="e">
        <f t="shared" si="14"/>
        <v>#N/A</v>
      </c>
    </row>
    <row r="40" spans="2:19" hidden="1">
      <c r="B40" s="219">
        <v>36</v>
      </c>
      <c r="C40" s="194">
        <v>36</v>
      </c>
      <c r="D40" s="168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6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9" t="e">
        <f>VLOOKUP(D40,'レーティング計算書(OYCRating)'!$D$5:$M$41,7,FALSE)</f>
        <v>#N/A</v>
      </c>
      <c r="K40" s="253" t="e">
        <f t="shared" si="7"/>
        <v>#N/A</v>
      </c>
      <c r="L40" s="243" t="e">
        <f t="shared" si="8"/>
        <v>#N/A</v>
      </c>
      <c r="M40" s="68" t="e">
        <f>VLOOKUP(D40,'レーティング計算書(OYCRating)'!$D$5:$M$41,10,FALSE)</f>
        <v>#N/A</v>
      </c>
      <c r="N40" s="165" t="e">
        <f>VLOOKUP(D40,レース着順とタイム!$C$7:$D$43,2,FALSE)</f>
        <v>#N/A</v>
      </c>
      <c r="O40" s="21" t="e">
        <f t="shared" si="10"/>
        <v>#N/A</v>
      </c>
      <c r="P40" s="22" t="e">
        <f t="shared" si="11"/>
        <v>#N/A</v>
      </c>
      <c r="Q40" s="230" t="e">
        <f t="shared" si="12"/>
        <v>#N/A</v>
      </c>
      <c r="R40" s="157" t="e">
        <f t="shared" si="13"/>
        <v>#N/A</v>
      </c>
      <c r="S40" s="158" t="e">
        <f t="shared" si="14"/>
        <v>#N/A</v>
      </c>
    </row>
    <row r="41" spans="2:19" ht="14.25" hidden="1" thickBot="1">
      <c r="B41" s="219">
        <v>37</v>
      </c>
      <c r="C41" s="205">
        <v>37</v>
      </c>
      <c r="D41" s="295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7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92" t="e">
        <f>VLOOKUP(D41,'レーティング計算書(OYCRating)'!$D$5:$M$41,7,FALSE)</f>
        <v>#N/A</v>
      </c>
      <c r="K41" s="293" t="e">
        <f t="shared" si="7"/>
        <v>#N/A</v>
      </c>
      <c r="L41" s="294" t="e">
        <f t="shared" si="8"/>
        <v>#N/A</v>
      </c>
      <c r="M41" s="291" t="e">
        <f>VLOOKUP(D41,'レーティング計算書(OYCRating)'!$D$5:$M$41,10,FALSE)</f>
        <v>#N/A</v>
      </c>
      <c r="N41" s="223" t="e">
        <f>VLOOKUP(D41,レース着順とタイム!$C$7:$D$43,2,FALSE)</f>
        <v>#N/A</v>
      </c>
      <c r="O41" s="171" t="e">
        <f t="shared" si="10"/>
        <v>#N/A</v>
      </c>
      <c r="P41" s="39" t="e">
        <f t="shared" si="11"/>
        <v>#N/A</v>
      </c>
      <c r="Q41" s="231" t="e">
        <f t="shared" si="12"/>
        <v>#N/A</v>
      </c>
      <c r="R41" s="224" t="e">
        <f t="shared" si="13"/>
        <v>#N/A</v>
      </c>
      <c r="S41" s="225" t="e">
        <f t="shared" si="14"/>
        <v>#N/A</v>
      </c>
    </row>
    <row r="43" spans="2:19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Q12">
    <sortCondition ref="Q5:Q12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topLeftCell="D1" zoomScaleNormal="100" zoomScaleSheetLayoutView="100" workbookViewId="0">
      <selection activeCell="I52" sqref="I52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5" t="s">
        <v>304</v>
      </c>
      <c r="C2" s="325"/>
      <c r="D2" s="325"/>
      <c r="E2" s="325"/>
      <c r="F2" s="325"/>
      <c r="G2" s="325"/>
      <c r="H2" s="325"/>
      <c r="I2" s="325"/>
    </row>
    <row r="3" spans="2:16" ht="22.7" customHeight="1" thickBot="1">
      <c r="B3" s="329" t="s">
        <v>0</v>
      </c>
      <c r="C3" s="329"/>
      <c r="D3" s="329"/>
      <c r="E3" s="2"/>
      <c r="F3" s="3" t="s">
        <v>233</v>
      </c>
      <c r="G3" s="3"/>
      <c r="H3" s="85">
        <f>レース着順とタイム!D3</f>
        <v>44696</v>
      </c>
      <c r="I3" s="4">
        <f>レース着順とタイム!D4</f>
        <v>0.4375</v>
      </c>
      <c r="J3" s="4"/>
      <c r="K3" s="4"/>
      <c r="L3" s="4"/>
    </row>
    <row r="4" spans="2:16" ht="14.25" thickBot="1">
      <c r="B4" s="179" t="s">
        <v>1</v>
      </c>
      <c r="C4" s="180" t="s">
        <v>2</v>
      </c>
      <c r="D4" s="181" t="s">
        <v>3</v>
      </c>
      <c r="E4" s="182" t="s">
        <v>28</v>
      </c>
      <c r="F4" s="183" t="s">
        <v>4</v>
      </c>
      <c r="G4" s="184" t="s">
        <v>5</v>
      </c>
      <c r="H4" s="185" t="s">
        <v>6</v>
      </c>
      <c r="I4" s="186" t="s">
        <v>29</v>
      </c>
      <c r="J4" s="187" t="s">
        <v>7</v>
      </c>
      <c r="K4" s="188" t="s">
        <v>7</v>
      </c>
      <c r="L4" s="226" t="s">
        <v>8</v>
      </c>
      <c r="M4" s="179" t="s">
        <v>199</v>
      </c>
      <c r="N4" s="189" t="s">
        <v>200</v>
      </c>
    </row>
    <row r="5" spans="2:16">
      <c r="B5" s="269">
        <v>1</v>
      </c>
      <c r="C5" s="269">
        <v>1</v>
      </c>
      <c r="D5" s="264" t="s">
        <v>279</v>
      </c>
      <c r="E5" s="265" t="str">
        <f>IF(VLOOKUP(D5,'ﾚｰﾃｨﾝｸﾞ計算書(TSF)'!$D$5:$H$61,2,FALSE)=0," ",VLOOKUP(D5,'ﾚｰﾃｨﾝｸﾞ計算書(TSF)'!$D$5:$H$61,2,FALSE))</f>
        <v>4167</v>
      </c>
      <c r="F5" s="190" t="str">
        <f>VLOOKUP(D5,'ﾚｰﾃｨﾝｸﾞ計算書(TSF)'!$D$5:$H$61,3,FALSE)</f>
        <v>yokoyama-30sr P:B</v>
      </c>
      <c r="G5" s="191">
        <f>VLOOKUP(D5,'ﾚｰﾃｨﾝｸﾞ計算書(TSF)'!$D$5:$H$61,4,FALSE)</f>
        <v>677</v>
      </c>
      <c r="H5" s="192">
        <f t="shared" ref="H5:H16" si="0">600/G5</f>
        <v>0.88626292466765144</v>
      </c>
      <c r="I5" s="266">
        <f>VLOOKUP(D5,レース着順とタイム!$C$7:$D$43,2,FALSE)</f>
        <v>0.51696759259259262</v>
      </c>
      <c r="J5" s="267">
        <f t="shared" ref="J5:J16" si="1">(I5-$I$3)*86400</f>
        <v>6866.0000000000018</v>
      </c>
      <c r="K5" s="255">
        <f t="shared" ref="K5:K16" si="2">IF(J5&gt;0,J5,99999999)</f>
        <v>6866.0000000000018</v>
      </c>
      <c r="L5" s="268">
        <f t="shared" ref="L5:L16" si="3">K5*H5</f>
        <v>6085.081240768096</v>
      </c>
      <c r="M5" s="195"/>
      <c r="N5" s="196"/>
    </row>
    <row r="6" spans="2:16">
      <c r="B6" s="270">
        <v>2</v>
      </c>
      <c r="C6" s="270">
        <v>3</v>
      </c>
      <c r="D6" s="209" t="s">
        <v>283</v>
      </c>
      <c r="E6" s="178" t="str">
        <f>IF(VLOOKUP(D6,'ﾚｰﾃｨﾝｸﾞ計算書(TSF)'!$D$5:$H$61,2,FALSE)=0," ",VLOOKUP(D6,'ﾚｰﾃｨﾝｸﾞ計算書(TSF)'!$D$5:$H$61,2,FALSE))</f>
        <v xml:space="preserve"> </v>
      </c>
      <c r="F6" s="198" t="str">
        <f>VLOOKUP(D6,'ﾚｰﾃｨﾝｸﾞ計算書(TSF)'!$D$5:$H$61,3,FALSE)</f>
        <v>Davidoson 34</v>
      </c>
      <c r="G6" s="199">
        <f>VLOOKUP(D6,'ﾚｰﾃｨﾝｸﾞ計算書(TSF)'!$D$5:$H$61,4,FALSE)</f>
        <v>660</v>
      </c>
      <c r="H6" s="200">
        <f t="shared" si="0"/>
        <v>0.90909090909090906</v>
      </c>
      <c r="I6" s="210">
        <f>VLOOKUP(D6,レース着順とタイム!$C$7:$D$43,2,FALSE)</f>
        <v>0.51937500000000003</v>
      </c>
      <c r="J6" s="193">
        <f t="shared" si="1"/>
        <v>7074.0000000000027</v>
      </c>
      <c r="K6" s="194">
        <f t="shared" si="2"/>
        <v>7074.0000000000027</v>
      </c>
      <c r="L6" s="227">
        <f t="shared" si="3"/>
        <v>6430.9090909090928</v>
      </c>
      <c r="M6" s="201">
        <f t="shared" ref="M6:M21" si="4">IF(L6=0, "-",L6-L5)</f>
        <v>345.82785014099682</v>
      </c>
      <c r="N6" s="202">
        <f t="shared" ref="N6:N21" si="5">IF(L6=0, "-", L6-$L$5)</f>
        <v>345.82785014099682</v>
      </c>
    </row>
    <row r="7" spans="2:16">
      <c r="B7" s="270">
        <v>3</v>
      </c>
      <c r="C7" s="270">
        <v>5</v>
      </c>
      <c r="D7" s="209" t="s">
        <v>11</v>
      </c>
      <c r="E7" s="178" t="str">
        <f>IF(VLOOKUP(D7,'ﾚｰﾃｨﾝｸﾞ計算書(TSF)'!$D$5:$H$61,2,FALSE)=0," ",VLOOKUP(D7,'ﾚｰﾃｨﾝｸﾞ計算書(TSF)'!$D$5:$H$61,2,FALSE))</f>
        <v>JST374</v>
      </c>
      <c r="F7" s="198" t="str">
        <f>VLOOKUP(D7,'ﾚｰﾃｨﾝｸﾞ計算書(TSF)'!$D$5:$H$61,3,FALSE)</f>
        <v>yamaha-31s LTD</v>
      </c>
      <c r="G7" s="199">
        <f>VLOOKUP(D7,'ﾚｰﾃｨﾝｸﾞ計算書(TSF)'!$D$5:$H$61,4,FALSE)</f>
        <v>677</v>
      </c>
      <c r="H7" s="200">
        <f t="shared" si="0"/>
        <v>0.88626292466765144</v>
      </c>
      <c r="I7" s="210">
        <f>VLOOKUP(D7,レース着順とタイム!$C$7:$D$43,2,FALSE)</f>
        <v>0.52252314814814815</v>
      </c>
      <c r="J7" s="193">
        <f t="shared" si="1"/>
        <v>7346</v>
      </c>
      <c r="K7" s="194">
        <f t="shared" si="2"/>
        <v>7346</v>
      </c>
      <c r="L7" s="227">
        <f t="shared" si="3"/>
        <v>6510.4874446085678</v>
      </c>
      <c r="M7" s="201">
        <f t="shared" si="4"/>
        <v>79.578353699474974</v>
      </c>
      <c r="N7" s="202">
        <f t="shared" si="5"/>
        <v>425.40620384047179</v>
      </c>
    </row>
    <row r="8" spans="2:16">
      <c r="B8" s="270">
        <v>4</v>
      </c>
      <c r="C8" s="270">
        <v>2</v>
      </c>
      <c r="D8" s="209" t="s">
        <v>181</v>
      </c>
      <c r="E8" s="178" t="str">
        <f>IF(VLOOKUP(D8,'ﾚｰﾃｨﾝｸﾞ計算書(TSF)'!$D$5:$H$61,2,FALSE)=0," ",VLOOKUP(D8,'ﾚｰﾃｨﾝｸﾞ計算書(TSF)'!$D$5:$H$61,2,FALSE))</f>
        <v>4983</v>
      </c>
      <c r="F8" s="198" t="str">
        <f>VLOOKUP(D8,'ﾚｰﾃｨﾝｸﾞ計算書(TSF)'!$D$5:$H$61,3,FALSE)</f>
        <v>J-35s</v>
      </c>
      <c r="G8" s="199">
        <f>VLOOKUP(D8,'ﾚｰﾃｨﾝｸﾞ計算書(TSF)'!$D$5:$H$61,4,FALSE)</f>
        <v>643</v>
      </c>
      <c r="H8" s="200">
        <f t="shared" si="0"/>
        <v>0.93312597200622083</v>
      </c>
      <c r="I8" s="210">
        <f>VLOOKUP(D8,レース着順とタイム!$C$7:$D$43,2,FALSE)</f>
        <v>0.51890046296296299</v>
      </c>
      <c r="J8" s="193">
        <f t="shared" si="1"/>
        <v>7033.0000000000027</v>
      </c>
      <c r="K8" s="194">
        <f t="shared" si="2"/>
        <v>7033.0000000000027</v>
      </c>
      <c r="L8" s="227">
        <f t="shared" si="3"/>
        <v>6562.6749611197538</v>
      </c>
      <c r="M8" s="201">
        <f t="shared" si="4"/>
        <v>52.187516511186004</v>
      </c>
      <c r="N8" s="202">
        <f t="shared" si="5"/>
        <v>477.59372035165779</v>
      </c>
    </row>
    <row r="9" spans="2:16">
      <c r="B9" s="270">
        <v>5</v>
      </c>
      <c r="C9" s="270">
        <v>4</v>
      </c>
      <c r="D9" s="209" t="s">
        <v>286</v>
      </c>
      <c r="E9" s="178" t="str">
        <f>IF(VLOOKUP(D9,'ﾚｰﾃｨﾝｸﾞ計算書(TSF)'!$D$5:$H$61,2,FALSE)=0," ",VLOOKUP(D9,'ﾚｰﾃｨﾝｸﾞ計算書(TSF)'!$D$5:$H$61,2,FALSE))</f>
        <v>6363</v>
      </c>
      <c r="F9" s="198" t="str">
        <f>VLOOKUP(D9,'ﾚｰﾃｨﾝｸﾞ計算書(TSF)'!$D$5:$H$61,3,FALSE)</f>
        <v>Dehler36SQ</v>
      </c>
      <c r="G9" s="199">
        <f>VLOOKUP(D9,'ﾚｰﾃｨﾝｸﾞ計算書(TSF)'!$D$5:$H$61,4,FALSE)</f>
        <v>640</v>
      </c>
      <c r="H9" s="200">
        <f t="shared" si="0"/>
        <v>0.9375</v>
      </c>
      <c r="I9" s="210">
        <f>VLOOKUP(D9,レース着順とタイム!$C$7:$D$43,2,FALSE)</f>
        <v>0.52098379629629632</v>
      </c>
      <c r="J9" s="193">
        <f t="shared" si="1"/>
        <v>7213.0000000000018</v>
      </c>
      <c r="K9" s="194">
        <f t="shared" si="2"/>
        <v>7213.0000000000018</v>
      </c>
      <c r="L9" s="227">
        <f t="shared" si="3"/>
        <v>6762.1875000000018</v>
      </c>
      <c r="M9" s="201">
        <f t="shared" si="4"/>
        <v>199.51253888024803</v>
      </c>
      <c r="N9" s="202">
        <f t="shared" si="5"/>
        <v>677.10625923190582</v>
      </c>
    </row>
    <row r="10" spans="2:16">
      <c r="B10" s="270">
        <v>6</v>
      </c>
      <c r="C10" s="270">
        <v>8</v>
      </c>
      <c r="D10" s="209" t="s">
        <v>294</v>
      </c>
      <c r="E10" s="178" t="str">
        <f>IF(VLOOKUP(D10,'ﾚｰﾃｨﾝｸﾞ計算書(TSF)'!$D$5:$H$61,2,FALSE)=0," ",VLOOKUP(D10,'ﾚｰﾃｨﾝｸﾞ計算書(TSF)'!$D$5:$H$61,2,FALSE))</f>
        <v>2672</v>
      </c>
      <c r="F10" s="198" t="str">
        <f>VLOOKUP(D10,'ﾚｰﾃｨﾝｸﾞ計算書(TSF)'!$D$5:$H$61,3,FALSE)</f>
        <v>オカザキ32Ｃ</v>
      </c>
      <c r="G10" s="199">
        <f>VLOOKUP(D10,'ﾚｰﾃｨﾝｸﾞ計算書(TSF)'!$D$5:$H$61,4,FALSE)</f>
        <v>720</v>
      </c>
      <c r="H10" s="200">
        <f t="shared" si="0"/>
        <v>0.83333333333333337</v>
      </c>
      <c r="I10" s="210">
        <f>VLOOKUP(D10,レース着順とタイム!$C$7:$D$43,2,FALSE)</f>
        <v>0.53631944444444446</v>
      </c>
      <c r="J10" s="193">
        <f t="shared" si="1"/>
        <v>8538.0000000000018</v>
      </c>
      <c r="K10" s="194">
        <f t="shared" si="2"/>
        <v>8538.0000000000018</v>
      </c>
      <c r="L10" s="227">
        <f t="shared" si="3"/>
        <v>7115.0000000000018</v>
      </c>
      <c r="M10" s="201">
        <f t="shared" si="4"/>
        <v>352.8125</v>
      </c>
      <c r="N10" s="202">
        <f t="shared" si="5"/>
        <v>1029.9187592319058</v>
      </c>
    </row>
    <row r="11" spans="2:16">
      <c r="B11" s="270">
        <v>7</v>
      </c>
      <c r="C11" s="270">
        <v>6</v>
      </c>
      <c r="D11" s="209" t="s">
        <v>178</v>
      </c>
      <c r="E11" s="178" t="str">
        <f>IF(VLOOKUP(D11,'ﾚｰﾃｨﾝｸﾞ計算書(TSF)'!$D$5:$H$61,2,FALSE)=0," ",VLOOKUP(D11,'ﾚｰﾃｨﾝｸﾞ計算書(TSF)'!$D$5:$H$61,2,FALSE))</f>
        <v>2321</v>
      </c>
      <c r="F11" s="198" t="str">
        <f>VLOOKUP(D11,'ﾚｰﾃｨﾝｸﾞ計算書(TSF)'!$D$5:$H$61,3,FALSE)</f>
        <v>yamaha-31s</v>
      </c>
      <c r="G11" s="199">
        <f>VLOOKUP(D11,'ﾚｰﾃｨﾝｸﾞ計算書(TSF)'!$D$5:$H$61,4,FALSE)</f>
        <v>677</v>
      </c>
      <c r="H11" s="200">
        <f t="shared" si="0"/>
        <v>0.88626292466765144</v>
      </c>
      <c r="I11" s="210">
        <f>VLOOKUP(D11,レース着順とタイム!$C$7:$D$43,2,FALSE)</f>
        <v>0.53218750000000004</v>
      </c>
      <c r="J11" s="193">
        <f t="shared" si="1"/>
        <v>8181.0000000000027</v>
      </c>
      <c r="K11" s="194">
        <f t="shared" si="2"/>
        <v>8181.0000000000027</v>
      </c>
      <c r="L11" s="227">
        <f t="shared" si="3"/>
        <v>7250.5169867060586</v>
      </c>
      <c r="M11" s="201">
        <f t="shared" si="4"/>
        <v>135.51698670605674</v>
      </c>
      <c r="N11" s="202">
        <f t="shared" si="5"/>
        <v>1165.4357459379626</v>
      </c>
    </row>
    <row r="12" spans="2:16">
      <c r="B12" s="270">
        <v>8</v>
      </c>
      <c r="C12" s="270">
        <v>9</v>
      </c>
      <c r="D12" s="209" t="s">
        <v>180</v>
      </c>
      <c r="E12" s="178" t="str">
        <f>IF(VLOOKUP(D12,'ﾚｰﾃｨﾝｸﾞ計算書(TSF)'!$D$5:$H$61,2,FALSE)=0," ",VLOOKUP(D12,'ﾚｰﾃｨﾝｸﾞ計算書(TSF)'!$D$5:$H$61,2,FALSE))</f>
        <v>3903</v>
      </c>
      <c r="F12" s="198" t="str">
        <f>VLOOKUP(D12,'ﾚｰﾃｨﾝｸﾞ計算書(TSF)'!$D$5:$H$61,3,FALSE)</f>
        <v>Frendship32α</v>
      </c>
      <c r="G12" s="199">
        <f>VLOOKUP(D12,'ﾚｰﾃｨﾝｸﾞ計算書(TSF)'!$D$5:$H$61,4,FALSE)</f>
        <v>708</v>
      </c>
      <c r="H12" s="200">
        <f t="shared" si="0"/>
        <v>0.84745762711864403</v>
      </c>
      <c r="I12" s="210">
        <f>VLOOKUP(D12,レース着順とタイム!$C$7:$D$43,2,FALSE)</f>
        <v>0.53791666666666671</v>
      </c>
      <c r="J12" s="193">
        <f t="shared" si="1"/>
        <v>8676.0000000000036</v>
      </c>
      <c r="K12" s="194">
        <f t="shared" si="2"/>
        <v>8676.0000000000036</v>
      </c>
      <c r="L12" s="227">
        <f t="shared" si="3"/>
        <v>7352.5423728813585</v>
      </c>
      <c r="M12" s="201">
        <f t="shared" si="4"/>
        <v>102.0253861752999</v>
      </c>
      <c r="N12" s="202">
        <f t="shared" si="5"/>
        <v>1267.4611321132625</v>
      </c>
      <c r="O12" s="159"/>
      <c r="P12" s="34"/>
    </row>
    <row r="13" spans="2:16">
      <c r="B13" s="270">
        <v>9</v>
      </c>
      <c r="C13" s="270">
        <v>10</v>
      </c>
      <c r="D13" s="209" t="s">
        <v>298</v>
      </c>
      <c r="E13" s="178" t="str">
        <f>IF(VLOOKUP(D13,'ﾚｰﾃｨﾝｸﾞ計算書(TSF)'!$D$5:$H$61,2,FALSE)=0," ",VLOOKUP(D13,'ﾚｰﾃｨﾝｸﾞ計算書(TSF)'!$D$5:$H$61,2,FALSE))</f>
        <v>3568</v>
      </c>
      <c r="F13" s="198" t="str">
        <f>VLOOKUP(D13,'ﾚｰﾃｨﾝｸﾞ計算書(TSF)'!$D$5:$H$61,3,FALSE)</f>
        <v>yamaha-30cII sh</v>
      </c>
      <c r="G13" s="199">
        <f>VLOOKUP(D13,'ﾚｰﾃｨﾝｸﾞ計算書(TSF)'!$D$5:$H$61,4,FALSE)</f>
        <v>725</v>
      </c>
      <c r="H13" s="200">
        <f t="shared" si="0"/>
        <v>0.82758620689655171</v>
      </c>
      <c r="I13" s="210">
        <f>VLOOKUP(D13,レース着順とタイム!$C$7:$D$43,2,FALSE)</f>
        <v>0.54097222222222219</v>
      </c>
      <c r="J13" s="193">
        <f t="shared" si="1"/>
        <v>8939.9999999999964</v>
      </c>
      <c r="K13" s="203">
        <f t="shared" si="2"/>
        <v>8939.9999999999964</v>
      </c>
      <c r="L13" s="228">
        <f t="shared" si="3"/>
        <v>7398.6206896551694</v>
      </c>
      <c r="M13" s="201">
        <f t="shared" si="4"/>
        <v>46.078316773810911</v>
      </c>
      <c r="N13" s="202">
        <f t="shared" si="5"/>
        <v>1313.5394488870734</v>
      </c>
    </row>
    <row r="14" spans="2:16" ht="14.25" customHeight="1">
      <c r="B14" s="270">
        <v>10</v>
      </c>
      <c r="C14" s="270">
        <v>7</v>
      </c>
      <c r="D14" s="209" t="s">
        <v>128</v>
      </c>
      <c r="E14" s="178" t="str">
        <f>IF(VLOOKUP(D14,'ﾚｰﾃｨﾝｸﾞ計算書(TSF)'!$D$5:$H$61,2,FALSE)=0," ",VLOOKUP(D14,'ﾚｰﾃｨﾝｸﾞ計算書(TSF)'!$D$5:$H$61,2,FALSE))</f>
        <v>ＪＰＮ5057</v>
      </c>
      <c r="F14" s="198" t="str">
        <f>VLOOKUP(D14,'ﾚｰﾃｨﾝｸﾞ計算書(TSF)'!$D$5:$H$61,3,FALSE)</f>
        <v>エリオット935</v>
      </c>
      <c r="G14" s="199">
        <f>VLOOKUP(D14,'ﾚｰﾃｨﾝｸﾞ計算書(TSF)'!$D$5:$H$61,4,FALSE)</f>
        <v>640</v>
      </c>
      <c r="H14" s="200">
        <f t="shared" si="0"/>
        <v>0.9375</v>
      </c>
      <c r="I14" s="210">
        <f>VLOOKUP(D14,レース着順とタイム!$C$7:$D$43,2,FALSE)</f>
        <v>0.53576388888888882</v>
      </c>
      <c r="J14" s="193">
        <f t="shared" si="1"/>
        <v>8489.9999999999945</v>
      </c>
      <c r="K14" s="194">
        <f t="shared" si="2"/>
        <v>8489.9999999999945</v>
      </c>
      <c r="L14" s="227">
        <f t="shared" si="3"/>
        <v>7959.3749999999945</v>
      </c>
      <c r="M14" s="201">
        <f t="shared" si="4"/>
        <v>560.75431034482517</v>
      </c>
      <c r="N14" s="202">
        <f t="shared" si="5"/>
        <v>1874.2937592318985</v>
      </c>
    </row>
    <row r="15" spans="2:16">
      <c r="B15" s="270">
        <v>11</v>
      </c>
      <c r="C15" s="270">
        <v>11</v>
      </c>
      <c r="D15" s="209" t="s">
        <v>184</v>
      </c>
      <c r="E15" s="178" t="str">
        <f>IF(VLOOKUP(D15,'ﾚｰﾃｨﾝｸﾞ計算書(TSF)'!$D$5:$H$61,2,FALSE)=0," ",VLOOKUP(D15,'ﾚｰﾃｨﾝｸﾞ計算書(TSF)'!$D$5:$H$61,2,FALSE))</f>
        <v>3226</v>
      </c>
      <c r="F15" s="198" t="str">
        <f>VLOOKUP(D15,'ﾚｰﾃｨﾝｸﾞ計算書(TSF)'!$D$5:$H$61,3,FALSE)</f>
        <v>yamaha30sⅡ</v>
      </c>
      <c r="G15" s="199">
        <f>VLOOKUP(D15,'ﾚｰﾃｨﾝｸﾞ計算書(TSF)'!$D$5:$H$61,4,FALSE)</f>
        <v>710</v>
      </c>
      <c r="H15" s="200">
        <f t="shared" si="0"/>
        <v>0.84507042253521125</v>
      </c>
      <c r="I15" s="210">
        <f>VLOOKUP(D15,レース着順とタイム!$C$7:$D$43,2,FALSE)</f>
        <v>0.55158564814814814</v>
      </c>
      <c r="J15" s="193">
        <f t="shared" si="1"/>
        <v>9857</v>
      </c>
      <c r="K15" s="194">
        <f t="shared" si="2"/>
        <v>9857</v>
      </c>
      <c r="L15" s="227">
        <f t="shared" si="3"/>
        <v>8329.8591549295779</v>
      </c>
      <c r="M15" s="201">
        <f t="shared" si="4"/>
        <v>370.48415492958338</v>
      </c>
      <c r="N15" s="202">
        <f t="shared" si="5"/>
        <v>2244.7779141614819</v>
      </c>
    </row>
    <row r="16" spans="2:16">
      <c r="B16" s="270">
        <v>12</v>
      </c>
      <c r="C16" s="270">
        <v>12</v>
      </c>
      <c r="D16" s="209" t="s">
        <v>226</v>
      </c>
      <c r="E16" s="178" t="str">
        <f>IF(VLOOKUP(D16,'ﾚｰﾃｨﾝｸﾞ計算書(TSF)'!$D$5:$H$61,2,FALSE)=0," ",VLOOKUP(D16,'ﾚｰﾃｨﾝｸﾞ計算書(TSF)'!$D$5:$H$61,2,FALSE))</f>
        <v xml:space="preserve"> </v>
      </c>
      <c r="F16" s="198" t="str">
        <f>VLOOKUP(D16,'ﾚｰﾃｨﾝｸﾞ計算書(TSF)'!$D$5:$H$61,3,FALSE)</f>
        <v>ヤマハ30ＳⅡ</v>
      </c>
      <c r="G16" s="199">
        <f>VLOOKUP(D16,'ﾚｰﾃｨﾝｸﾞ計算書(TSF)'!$D$5:$H$61,4,FALSE)</f>
        <v>710</v>
      </c>
      <c r="H16" s="200">
        <f t="shared" si="0"/>
        <v>0.84507042253521125</v>
      </c>
      <c r="I16" s="210">
        <f>VLOOKUP(D16,レース着順とタイム!$C$7:$D$43,2,FALSE)</f>
        <v>0.55694444444444446</v>
      </c>
      <c r="J16" s="193">
        <f t="shared" si="1"/>
        <v>10320.000000000002</v>
      </c>
      <c r="K16" s="194">
        <f t="shared" si="2"/>
        <v>10320.000000000002</v>
      </c>
      <c r="L16" s="227">
        <f t="shared" si="3"/>
        <v>8721.126760563382</v>
      </c>
      <c r="M16" s="201">
        <f t="shared" si="4"/>
        <v>391.26760563380412</v>
      </c>
      <c r="N16" s="202">
        <f t="shared" si="5"/>
        <v>2636.0455197952861</v>
      </c>
    </row>
    <row r="17" spans="2:14" hidden="1">
      <c r="B17" s="270">
        <v>13</v>
      </c>
      <c r="C17" s="270">
        <v>13</v>
      </c>
      <c r="D17" s="209"/>
      <c r="E17" s="178" t="e">
        <f>IF(VLOOKUP(D17,'ﾚｰﾃｨﾝｸﾞ計算書(TSF)'!$D$5:$H$61,2,FALSE)=0," ",VLOOKUP(D17,'ﾚｰﾃｨﾝｸﾞ計算書(TSF)'!$D$5:$H$61,2,FALSE))</f>
        <v>#N/A</v>
      </c>
      <c r="F17" s="198" t="e">
        <f>VLOOKUP(D17,'ﾚｰﾃｨﾝｸﾞ計算書(TSF)'!$D$5:$H$61,3,FALSE)</f>
        <v>#N/A</v>
      </c>
      <c r="G17" s="199" t="e">
        <f>VLOOKUP(D17,'ﾚｰﾃｨﾝｸﾞ計算書(TSF)'!$D$5:$H$61,4,FALSE)</f>
        <v>#N/A</v>
      </c>
      <c r="H17" s="200" t="e">
        <f t="shared" ref="H17:H21" si="6">600/G17</f>
        <v>#N/A</v>
      </c>
      <c r="I17" s="210" t="e">
        <f>VLOOKUP(D17,レース着順とタイム!$C$7:$D$43,2,FALSE)</f>
        <v>#N/A</v>
      </c>
      <c r="J17" s="193" t="e">
        <f t="shared" ref="J17:J21" si="7">(I17-$I$3)*86400</f>
        <v>#N/A</v>
      </c>
      <c r="K17" s="194" t="e">
        <f t="shared" ref="K17" si="8">IF(J17&gt;0,J17,99999999)</f>
        <v>#N/A</v>
      </c>
      <c r="L17" s="227" t="e">
        <f t="shared" ref="L17" si="9">K17*H17</f>
        <v>#N/A</v>
      </c>
      <c r="M17" s="201" t="e">
        <f t="shared" si="4"/>
        <v>#N/A</v>
      </c>
      <c r="N17" s="202" t="e">
        <f t="shared" si="5"/>
        <v>#N/A</v>
      </c>
    </row>
    <row r="18" spans="2:14" hidden="1">
      <c r="B18" s="270">
        <v>14</v>
      </c>
      <c r="C18" s="270">
        <v>14</v>
      </c>
      <c r="D18" s="209"/>
      <c r="E18" s="178" t="e">
        <f>IF(VLOOKUP(D18,'ﾚｰﾃｨﾝｸﾞ計算書(TSF)'!$D$5:$H$61,2,FALSE)=0," ",VLOOKUP(D18,'ﾚｰﾃｨﾝｸﾞ計算書(TSF)'!$D$5:$H$61,2,FALSE))</f>
        <v>#N/A</v>
      </c>
      <c r="F18" s="198" t="e">
        <f>VLOOKUP(D18,'ﾚｰﾃｨﾝｸﾞ計算書(TSF)'!$D$5:$H$61,3,FALSE)</f>
        <v>#N/A</v>
      </c>
      <c r="G18" s="199" t="e">
        <f>VLOOKUP(D18,'ﾚｰﾃｨﾝｸﾞ計算書(TSF)'!$D$5:$H$61,4,FALSE)</f>
        <v>#N/A</v>
      </c>
      <c r="H18" s="200" t="e">
        <f t="shared" si="6"/>
        <v>#N/A</v>
      </c>
      <c r="I18" s="210" t="e">
        <f>VLOOKUP(D18,レース着順とタイム!$C$7:$D$43,2,FALSE)</f>
        <v>#N/A</v>
      </c>
      <c r="J18" s="193" t="e">
        <f t="shared" si="7"/>
        <v>#N/A</v>
      </c>
      <c r="K18" s="194" t="e">
        <f>IF(J18&gt;0,J18,99999999)</f>
        <v>#N/A</v>
      </c>
      <c r="L18" s="227" t="e">
        <f>K18*H18</f>
        <v>#N/A</v>
      </c>
      <c r="M18" s="201" t="e">
        <f>IF(L18=0, "-",L18-L17)</f>
        <v>#N/A</v>
      </c>
      <c r="N18" s="202" t="e">
        <f>IF(L18=0, "-", L18-$L$5)</f>
        <v>#N/A</v>
      </c>
    </row>
    <row r="19" spans="2:14" hidden="1">
      <c r="B19" s="270">
        <v>15</v>
      </c>
      <c r="C19" s="270">
        <v>15</v>
      </c>
      <c r="D19" s="209"/>
      <c r="E19" s="178" t="e">
        <f>IF(VLOOKUP(D19,'ﾚｰﾃｨﾝｸﾞ計算書(TSF)'!$D$5:$H$61,2,FALSE)=0," ",VLOOKUP(D19,'ﾚｰﾃｨﾝｸﾞ計算書(TSF)'!$D$5:$H$61,2,FALSE))</f>
        <v>#N/A</v>
      </c>
      <c r="F19" s="198" t="e">
        <f>VLOOKUP(D19,'ﾚｰﾃｨﾝｸﾞ計算書(TSF)'!$D$5:$H$61,3,FALSE)</f>
        <v>#N/A</v>
      </c>
      <c r="G19" s="199" t="e">
        <f>VLOOKUP(D19,'ﾚｰﾃｨﾝｸﾞ計算書(TSF)'!$D$5:$H$61,4,FALSE)</f>
        <v>#N/A</v>
      </c>
      <c r="H19" s="200" t="e">
        <f t="shared" si="6"/>
        <v>#N/A</v>
      </c>
      <c r="I19" s="210" t="e">
        <f>VLOOKUP(D19,レース着順とタイム!$C$7:$D$43,2,FALSE)</f>
        <v>#N/A</v>
      </c>
      <c r="J19" s="193" t="e">
        <f t="shared" si="7"/>
        <v>#N/A</v>
      </c>
      <c r="K19" s="194" t="e">
        <f>IF(J19&gt;0,J19,99999999)</f>
        <v>#N/A</v>
      </c>
      <c r="L19" s="227" t="e">
        <f>K19*H19</f>
        <v>#N/A</v>
      </c>
      <c r="M19" s="201" t="e">
        <f t="shared" si="4"/>
        <v>#N/A</v>
      </c>
      <c r="N19" s="202" t="e">
        <f t="shared" si="5"/>
        <v>#N/A</v>
      </c>
    </row>
    <row r="20" spans="2:14" hidden="1">
      <c r="B20" s="270">
        <v>16</v>
      </c>
      <c r="C20" s="270">
        <v>16</v>
      </c>
      <c r="D20" s="209"/>
      <c r="E20" s="178" t="e">
        <f>IF(VLOOKUP(D20,'ﾚｰﾃｨﾝｸﾞ計算書(TSF)'!$D$5:$H$61,2,FALSE)=0," ",VLOOKUP(D20,'ﾚｰﾃｨﾝｸﾞ計算書(TSF)'!$D$5:$H$61,2,FALSE))</f>
        <v>#N/A</v>
      </c>
      <c r="F20" s="198" t="e">
        <f>VLOOKUP(D20,'ﾚｰﾃｨﾝｸﾞ計算書(TSF)'!$D$5:$H$61,3,FALSE)</f>
        <v>#N/A</v>
      </c>
      <c r="G20" s="199" t="e">
        <f>VLOOKUP(D20,'ﾚｰﾃｨﾝｸﾞ計算書(TSF)'!$D$5:$H$61,4,FALSE)</f>
        <v>#N/A</v>
      </c>
      <c r="H20" s="200" t="e">
        <f t="shared" si="6"/>
        <v>#N/A</v>
      </c>
      <c r="I20" s="210" t="e">
        <f>VLOOKUP(D20,レース着順とタイム!$C$7:$D$43,2,FALSE)</f>
        <v>#N/A</v>
      </c>
      <c r="J20" s="193" t="e">
        <f t="shared" si="7"/>
        <v>#N/A</v>
      </c>
      <c r="K20" s="194" t="e">
        <f>IF(J20&gt;0,J20,99999999)</f>
        <v>#N/A</v>
      </c>
      <c r="L20" s="227" t="e">
        <f>K20*H20</f>
        <v>#N/A</v>
      </c>
      <c r="M20" s="201" t="e">
        <f t="shared" si="4"/>
        <v>#N/A</v>
      </c>
      <c r="N20" s="202" t="e">
        <f t="shared" si="5"/>
        <v>#N/A</v>
      </c>
    </row>
    <row r="21" spans="2:14" hidden="1">
      <c r="B21" s="270">
        <v>17</v>
      </c>
      <c r="C21" s="270">
        <v>17</v>
      </c>
      <c r="D21" s="209"/>
      <c r="E21" s="178" t="e">
        <f>IF(VLOOKUP(D21,'ﾚｰﾃｨﾝｸﾞ計算書(TSF)'!$D$5:$H$61,2,FALSE)=0," ",VLOOKUP(D21,'ﾚｰﾃｨﾝｸﾞ計算書(TSF)'!$D$5:$H$61,2,FALSE))</f>
        <v>#N/A</v>
      </c>
      <c r="F21" s="198" t="e">
        <f>VLOOKUP(D21,'ﾚｰﾃｨﾝｸﾞ計算書(TSF)'!$D$5:$H$61,3,FALSE)</f>
        <v>#N/A</v>
      </c>
      <c r="G21" s="199" t="e">
        <f>VLOOKUP(D21,'ﾚｰﾃｨﾝｸﾞ計算書(TSF)'!$D$5:$H$61,4,FALSE)</f>
        <v>#N/A</v>
      </c>
      <c r="H21" s="200" t="e">
        <f t="shared" si="6"/>
        <v>#N/A</v>
      </c>
      <c r="I21" s="210" t="e">
        <f>VLOOKUP(D21,レース着順とタイム!$C$7:$D$43,2,FALSE)</f>
        <v>#N/A</v>
      </c>
      <c r="J21" s="193" t="e">
        <f t="shared" si="7"/>
        <v>#N/A</v>
      </c>
      <c r="K21" s="194" t="e">
        <f>IF(J21&gt;0,J21,99999999)</f>
        <v>#N/A</v>
      </c>
      <c r="L21" s="227" t="e">
        <f>K21*H21</f>
        <v>#N/A</v>
      </c>
      <c r="M21" s="201" t="e">
        <f t="shared" si="4"/>
        <v>#N/A</v>
      </c>
      <c r="N21" s="202" t="e">
        <f t="shared" si="5"/>
        <v>#N/A</v>
      </c>
    </row>
    <row r="22" spans="2:14" hidden="1">
      <c r="B22" s="270">
        <v>18</v>
      </c>
      <c r="C22" s="270">
        <v>18</v>
      </c>
      <c r="D22" s="209"/>
      <c r="E22" s="178" t="e">
        <f>IF(VLOOKUP(D22,'ﾚｰﾃｨﾝｸﾞ計算書(TSF)'!$D$5:$H$61,2,FALSE)=0," ",VLOOKUP(D22,'ﾚｰﾃｨﾝｸﾞ計算書(TSF)'!$D$5:$H$61,2,FALSE))</f>
        <v>#N/A</v>
      </c>
      <c r="F22" s="198" t="e">
        <f>VLOOKUP(D22,'ﾚｰﾃｨﾝｸﾞ計算書(TSF)'!$D$5:$H$61,3,FALSE)</f>
        <v>#N/A</v>
      </c>
      <c r="G22" s="199" t="e">
        <f>VLOOKUP(D22,'ﾚｰﾃｨﾝｸﾞ計算書(TSF)'!$D$5:$H$61,4,FALSE)</f>
        <v>#N/A</v>
      </c>
      <c r="H22" s="200" t="e">
        <f t="shared" ref="H22:H41" si="10">600/G22</f>
        <v>#N/A</v>
      </c>
      <c r="I22" s="210" t="e">
        <f>VLOOKUP(D22,レース着順とタイム!$C$7:$D$43,2,FALSE)</f>
        <v>#N/A</v>
      </c>
      <c r="J22" s="193" t="e">
        <f t="shared" ref="J22:J41" si="11">(I22-$I$3)*86400</f>
        <v>#N/A</v>
      </c>
      <c r="K22" s="194" t="e">
        <f t="shared" ref="K22:K41" si="12">IF(J22&gt;0,J22,99999999)</f>
        <v>#N/A</v>
      </c>
      <c r="L22" s="227" t="e">
        <f t="shared" ref="L22:L41" si="13">K22*H22</f>
        <v>#N/A</v>
      </c>
      <c r="M22" s="201" t="e">
        <f t="shared" ref="M22:M41" si="14">IF(L22=0, "-",L22-L21)</f>
        <v>#N/A</v>
      </c>
      <c r="N22" s="202" t="e">
        <f t="shared" ref="N22:N41" si="15">IF(L22=0, "-", L22-$L$5)</f>
        <v>#N/A</v>
      </c>
    </row>
    <row r="23" spans="2:14" hidden="1">
      <c r="B23" s="270">
        <v>19</v>
      </c>
      <c r="C23" s="270">
        <v>19</v>
      </c>
      <c r="D23" s="209"/>
      <c r="E23" s="178" t="e">
        <f>IF(VLOOKUP(D23,'ﾚｰﾃｨﾝｸﾞ計算書(TSF)'!$D$5:$H$61,2,FALSE)=0," ",VLOOKUP(D23,'ﾚｰﾃｨﾝｸﾞ計算書(TSF)'!$D$5:$H$61,2,FALSE))</f>
        <v>#N/A</v>
      </c>
      <c r="F23" s="198" t="e">
        <f>VLOOKUP(D23,'ﾚｰﾃｨﾝｸﾞ計算書(TSF)'!$D$5:$H$61,3,FALSE)</f>
        <v>#N/A</v>
      </c>
      <c r="G23" s="199" t="e">
        <f>VLOOKUP(D23,'ﾚｰﾃｨﾝｸﾞ計算書(TSF)'!$D$5:$H$61,4,FALSE)</f>
        <v>#N/A</v>
      </c>
      <c r="H23" s="200" t="e">
        <f t="shared" si="10"/>
        <v>#N/A</v>
      </c>
      <c r="I23" s="210" t="e">
        <f>VLOOKUP(D23,レース着順とタイム!$C$7:$D$43,2,FALSE)</f>
        <v>#N/A</v>
      </c>
      <c r="J23" s="193" t="e">
        <f t="shared" si="11"/>
        <v>#N/A</v>
      </c>
      <c r="K23" s="194" t="e">
        <f t="shared" si="12"/>
        <v>#N/A</v>
      </c>
      <c r="L23" s="227" t="e">
        <f t="shared" si="13"/>
        <v>#N/A</v>
      </c>
      <c r="M23" s="201" t="e">
        <f t="shared" si="14"/>
        <v>#N/A</v>
      </c>
      <c r="N23" s="202" t="e">
        <f t="shared" si="15"/>
        <v>#N/A</v>
      </c>
    </row>
    <row r="24" spans="2:14" hidden="1">
      <c r="B24" s="270">
        <v>20</v>
      </c>
      <c r="C24" s="270">
        <v>20</v>
      </c>
      <c r="D24" s="209"/>
      <c r="E24" s="178" t="e">
        <f>IF(VLOOKUP(D24,'ﾚｰﾃｨﾝｸﾞ計算書(TSF)'!$D$5:$H$61,2,FALSE)=0," ",VLOOKUP(D24,'ﾚｰﾃｨﾝｸﾞ計算書(TSF)'!$D$5:$H$61,2,FALSE))</f>
        <v>#N/A</v>
      </c>
      <c r="F24" s="198" t="e">
        <f>VLOOKUP(D24,'ﾚｰﾃｨﾝｸﾞ計算書(TSF)'!$D$5:$H$61,3,FALSE)</f>
        <v>#N/A</v>
      </c>
      <c r="G24" s="199" t="e">
        <f>VLOOKUP(D24,'ﾚｰﾃｨﾝｸﾞ計算書(TSF)'!$D$5:$H$61,4,FALSE)</f>
        <v>#N/A</v>
      </c>
      <c r="H24" s="200" t="e">
        <f t="shared" si="10"/>
        <v>#N/A</v>
      </c>
      <c r="I24" s="210" t="e">
        <f>VLOOKUP(D24,レース着順とタイム!$C$7:$D$43,2,FALSE)</f>
        <v>#N/A</v>
      </c>
      <c r="J24" s="193" t="e">
        <f t="shared" si="11"/>
        <v>#N/A</v>
      </c>
      <c r="K24" s="194" t="e">
        <f t="shared" si="12"/>
        <v>#N/A</v>
      </c>
      <c r="L24" s="227" t="e">
        <f t="shared" si="13"/>
        <v>#N/A</v>
      </c>
      <c r="M24" s="201" t="e">
        <f t="shared" si="14"/>
        <v>#N/A</v>
      </c>
      <c r="N24" s="202" t="e">
        <f t="shared" si="15"/>
        <v>#N/A</v>
      </c>
    </row>
    <row r="25" spans="2:14" hidden="1">
      <c r="B25" s="270">
        <v>21</v>
      </c>
      <c r="C25" s="270">
        <v>21</v>
      </c>
      <c r="D25" s="209"/>
      <c r="E25" s="178" t="e">
        <f>IF(VLOOKUP(D25,'ﾚｰﾃｨﾝｸﾞ計算書(TSF)'!$D$5:$H$61,2,FALSE)=0," ",VLOOKUP(D25,'ﾚｰﾃｨﾝｸﾞ計算書(TSF)'!$D$5:$H$61,2,FALSE))</f>
        <v>#N/A</v>
      </c>
      <c r="F25" s="198" t="e">
        <f>VLOOKUP(D25,'ﾚｰﾃｨﾝｸﾞ計算書(TSF)'!$D$5:$H$61,3,FALSE)</f>
        <v>#N/A</v>
      </c>
      <c r="G25" s="199" t="e">
        <f>VLOOKUP(D25,'ﾚｰﾃｨﾝｸﾞ計算書(TSF)'!$D$5:$H$61,4,FALSE)</f>
        <v>#N/A</v>
      </c>
      <c r="H25" s="200" t="e">
        <f t="shared" si="10"/>
        <v>#N/A</v>
      </c>
      <c r="I25" s="210" t="e">
        <f>VLOOKUP(D25,レース着順とタイム!$C$7:$D$43,2,FALSE)</f>
        <v>#N/A</v>
      </c>
      <c r="J25" s="193" t="e">
        <f t="shared" si="11"/>
        <v>#N/A</v>
      </c>
      <c r="K25" s="194" t="e">
        <f t="shared" si="12"/>
        <v>#N/A</v>
      </c>
      <c r="L25" s="227" t="e">
        <f t="shared" si="13"/>
        <v>#N/A</v>
      </c>
      <c r="M25" s="201" t="e">
        <f t="shared" si="14"/>
        <v>#N/A</v>
      </c>
      <c r="N25" s="202" t="e">
        <f t="shared" si="15"/>
        <v>#N/A</v>
      </c>
    </row>
    <row r="26" spans="2:14" hidden="1">
      <c r="B26" s="270">
        <v>22</v>
      </c>
      <c r="C26" s="270">
        <v>22</v>
      </c>
      <c r="D26" s="209"/>
      <c r="E26" s="178" t="e">
        <f>IF(VLOOKUP(D26,'ﾚｰﾃｨﾝｸﾞ計算書(TSF)'!$D$5:$H$61,2,FALSE)=0," ",VLOOKUP(D26,'ﾚｰﾃｨﾝｸﾞ計算書(TSF)'!$D$5:$H$61,2,FALSE))</f>
        <v>#N/A</v>
      </c>
      <c r="F26" s="198" t="e">
        <f>VLOOKUP(D26,'ﾚｰﾃｨﾝｸﾞ計算書(TSF)'!$D$5:$H$61,3,FALSE)</f>
        <v>#N/A</v>
      </c>
      <c r="G26" s="199" t="e">
        <f>VLOOKUP(D26,'ﾚｰﾃｨﾝｸﾞ計算書(TSF)'!$D$5:$H$61,4,FALSE)</f>
        <v>#N/A</v>
      </c>
      <c r="H26" s="200" t="e">
        <f t="shared" si="10"/>
        <v>#N/A</v>
      </c>
      <c r="I26" s="210" t="e">
        <f>VLOOKUP(D26,レース着順とタイム!$C$7:$D$43,2,FALSE)</f>
        <v>#N/A</v>
      </c>
      <c r="J26" s="193" t="e">
        <f t="shared" si="11"/>
        <v>#N/A</v>
      </c>
      <c r="K26" s="194" t="e">
        <f t="shared" si="12"/>
        <v>#N/A</v>
      </c>
      <c r="L26" s="227" t="e">
        <f t="shared" si="13"/>
        <v>#N/A</v>
      </c>
      <c r="M26" s="201" t="e">
        <f t="shared" si="14"/>
        <v>#N/A</v>
      </c>
      <c r="N26" s="202" t="e">
        <f t="shared" si="15"/>
        <v>#N/A</v>
      </c>
    </row>
    <row r="27" spans="2:14" hidden="1">
      <c r="B27" s="270">
        <v>23</v>
      </c>
      <c r="C27" s="270">
        <v>23</v>
      </c>
      <c r="D27" s="209"/>
      <c r="E27" s="178" t="e">
        <f>IF(VLOOKUP(D27,'ﾚｰﾃｨﾝｸﾞ計算書(TSF)'!$D$5:$H$61,2,FALSE)=0," ",VLOOKUP(D27,'ﾚｰﾃｨﾝｸﾞ計算書(TSF)'!$D$5:$H$61,2,FALSE))</f>
        <v>#N/A</v>
      </c>
      <c r="F27" s="198" t="e">
        <f>VLOOKUP(D27,'ﾚｰﾃｨﾝｸﾞ計算書(TSF)'!$D$5:$H$61,3,FALSE)</f>
        <v>#N/A</v>
      </c>
      <c r="G27" s="199" t="e">
        <f>VLOOKUP(D27,'ﾚｰﾃｨﾝｸﾞ計算書(TSF)'!$D$5:$H$61,4,FALSE)</f>
        <v>#N/A</v>
      </c>
      <c r="H27" s="200" t="e">
        <f t="shared" si="10"/>
        <v>#N/A</v>
      </c>
      <c r="I27" s="210" t="e">
        <f>VLOOKUP(D27,レース着順とタイム!$C$7:$D$43,2,FALSE)</f>
        <v>#N/A</v>
      </c>
      <c r="J27" s="193" t="e">
        <f t="shared" si="11"/>
        <v>#N/A</v>
      </c>
      <c r="K27" s="194" t="e">
        <f t="shared" si="12"/>
        <v>#N/A</v>
      </c>
      <c r="L27" s="227" t="e">
        <f t="shared" si="13"/>
        <v>#N/A</v>
      </c>
      <c r="M27" s="201" t="e">
        <f t="shared" si="14"/>
        <v>#N/A</v>
      </c>
      <c r="N27" s="202" t="e">
        <f t="shared" si="15"/>
        <v>#N/A</v>
      </c>
    </row>
    <row r="28" spans="2:14" hidden="1">
      <c r="B28" s="270">
        <v>24</v>
      </c>
      <c r="C28" s="270">
        <v>24</v>
      </c>
      <c r="D28" s="209"/>
      <c r="E28" s="178" t="e">
        <f>IF(VLOOKUP(D28,'ﾚｰﾃｨﾝｸﾞ計算書(TSF)'!$D$5:$H$61,2,FALSE)=0," ",VLOOKUP(D28,'ﾚｰﾃｨﾝｸﾞ計算書(TSF)'!$D$5:$H$61,2,FALSE))</f>
        <v>#N/A</v>
      </c>
      <c r="F28" s="198" t="e">
        <f>VLOOKUP(D28,'ﾚｰﾃｨﾝｸﾞ計算書(TSF)'!$D$5:$H$61,3,FALSE)</f>
        <v>#N/A</v>
      </c>
      <c r="G28" s="199" t="e">
        <f>VLOOKUP(D28,'ﾚｰﾃｨﾝｸﾞ計算書(TSF)'!$D$5:$H$61,4,FALSE)</f>
        <v>#N/A</v>
      </c>
      <c r="H28" s="200" t="e">
        <f t="shared" si="10"/>
        <v>#N/A</v>
      </c>
      <c r="I28" s="210" t="e">
        <f>VLOOKUP(D28,レース着順とタイム!$C$7:$D$43,2,FALSE)</f>
        <v>#N/A</v>
      </c>
      <c r="J28" s="193" t="e">
        <f t="shared" si="11"/>
        <v>#N/A</v>
      </c>
      <c r="K28" s="194" t="e">
        <f t="shared" si="12"/>
        <v>#N/A</v>
      </c>
      <c r="L28" s="227" t="e">
        <f t="shared" si="13"/>
        <v>#N/A</v>
      </c>
      <c r="M28" s="201" t="e">
        <f t="shared" si="14"/>
        <v>#N/A</v>
      </c>
      <c r="N28" s="202" t="e">
        <f t="shared" si="15"/>
        <v>#N/A</v>
      </c>
    </row>
    <row r="29" spans="2:14" hidden="1">
      <c r="B29" s="270">
        <v>25</v>
      </c>
      <c r="C29" s="270">
        <v>25</v>
      </c>
      <c r="D29" s="209"/>
      <c r="E29" s="178" t="e">
        <f>IF(VLOOKUP(D29,'ﾚｰﾃｨﾝｸﾞ計算書(TSF)'!$D$5:$H$61,2,FALSE)=0," ",VLOOKUP(D29,'ﾚｰﾃｨﾝｸﾞ計算書(TSF)'!$D$5:$H$61,2,FALSE))</f>
        <v>#N/A</v>
      </c>
      <c r="F29" s="198" t="e">
        <f>VLOOKUP(D29,'ﾚｰﾃｨﾝｸﾞ計算書(TSF)'!$D$5:$H$61,3,FALSE)</f>
        <v>#N/A</v>
      </c>
      <c r="G29" s="199" t="e">
        <f>VLOOKUP(D29,'ﾚｰﾃｨﾝｸﾞ計算書(TSF)'!$D$5:$H$61,4,FALSE)</f>
        <v>#N/A</v>
      </c>
      <c r="H29" s="200" t="e">
        <f t="shared" si="10"/>
        <v>#N/A</v>
      </c>
      <c r="I29" s="210" t="e">
        <f>VLOOKUP(D29,レース着順とタイム!$C$7:$D$43,2,FALSE)</f>
        <v>#N/A</v>
      </c>
      <c r="J29" s="193" t="e">
        <f t="shared" si="11"/>
        <v>#N/A</v>
      </c>
      <c r="K29" s="194" t="e">
        <f t="shared" si="12"/>
        <v>#N/A</v>
      </c>
      <c r="L29" s="227" t="e">
        <f t="shared" si="13"/>
        <v>#N/A</v>
      </c>
      <c r="M29" s="201" t="e">
        <f t="shared" si="14"/>
        <v>#N/A</v>
      </c>
      <c r="N29" s="202" t="e">
        <f t="shared" si="15"/>
        <v>#N/A</v>
      </c>
    </row>
    <row r="30" spans="2:14" hidden="1">
      <c r="B30" s="270">
        <v>26</v>
      </c>
      <c r="C30" s="270">
        <v>26</v>
      </c>
      <c r="D30" s="209"/>
      <c r="E30" s="178" t="e">
        <f>IF(VLOOKUP(D30,'ﾚｰﾃｨﾝｸﾞ計算書(TSF)'!$D$5:$H$61,2,FALSE)=0," ",VLOOKUP(D30,'ﾚｰﾃｨﾝｸﾞ計算書(TSF)'!$D$5:$H$61,2,FALSE))</f>
        <v>#N/A</v>
      </c>
      <c r="F30" s="198" t="e">
        <f>VLOOKUP(D30,'ﾚｰﾃｨﾝｸﾞ計算書(TSF)'!$D$5:$H$61,3,FALSE)</f>
        <v>#N/A</v>
      </c>
      <c r="G30" s="199" t="e">
        <f>VLOOKUP(D30,'ﾚｰﾃｨﾝｸﾞ計算書(TSF)'!$D$5:$H$61,4,FALSE)</f>
        <v>#N/A</v>
      </c>
      <c r="H30" s="200" t="e">
        <f t="shared" si="10"/>
        <v>#N/A</v>
      </c>
      <c r="I30" s="210" t="e">
        <f>VLOOKUP(D30,レース着順とタイム!$C$7:$D$43,2,FALSE)</f>
        <v>#N/A</v>
      </c>
      <c r="J30" s="193" t="e">
        <f t="shared" si="11"/>
        <v>#N/A</v>
      </c>
      <c r="K30" s="194" t="e">
        <f t="shared" si="12"/>
        <v>#N/A</v>
      </c>
      <c r="L30" s="227" t="e">
        <f t="shared" si="13"/>
        <v>#N/A</v>
      </c>
      <c r="M30" s="201" t="e">
        <f t="shared" si="14"/>
        <v>#N/A</v>
      </c>
      <c r="N30" s="202" t="e">
        <f t="shared" si="15"/>
        <v>#N/A</v>
      </c>
    </row>
    <row r="31" spans="2:14" hidden="1">
      <c r="B31" s="270">
        <v>27</v>
      </c>
      <c r="C31" s="270">
        <v>27</v>
      </c>
      <c r="D31" s="209"/>
      <c r="E31" s="178" t="e">
        <f>IF(VLOOKUP(D31,'ﾚｰﾃｨﾝｸﾞ計算書(TSF)'!$D$5:$H$61,2,FALSE)=0," ",VLOOKUP(D31,'ﾚｰﾃｨﾝｸﾞ計算書(TSF)'!$D$5:$H$61,2,FALSE))</f>
        <v>#N/A</v>
      </c>
      <c r="F31" s="198" t="e">
        <f>VLOOKUP(D31,'ﾚｰﾃｨﾝｸﾞ計算書(TSF)'!$D$5:$H$61,3,FALSE)</f>
        <v>#N/A</v>
      </c>
      <c r="G31" s="199" t="e">
        <f>VLOOKUP(D31,'ﾚｰﾃｨﾝｸﾞ計算書(TSF)'!$D$5:$H$61,4,FALSE)</f>
        <v>#N/A</v>
      </c>
      <c r="H31" s="200" t="e">
        <f t="shared" si="10"/>
        <v>#N/A</v>
      </c>
      <c r="I31" s="210" t="e">
        <f>VLOOKUP(D31,レース着順とタイム!$C$7:$D$43,2,FALSE)</f>
        <v>#N/A</v>
      </c>
      <c r="J31" s="193" t="e">
        <f t="shared" si="11"/>
        <v>#N/A</v>
      </c>
      <c r="K31" s="194" t="e">
        <f t="shared" si="12"/>
        <v>#N/A</v>
      </c>
      <c r="L31" s="227" t="e">
        <f t="shared" si="13"/>
        <v>#N/A</v>
      </c>
      <c r="M31" s="201" t="e">
        <f t="shared" si="14"/>
        <v>#N/A</v>
      </c>
      <c r="N31" s="202" t="e">
        <f t="shared" si="15"/>
        <v>#N/A</v>
      </c>
    </row>
    <row r="32" spans="2:14" hidden="1">
      <c r="B32" s="270">
        <v>28</v>
      </c>
      <c r="C32" s="270">
        <v>28</v>
      </c>
      <c r="D32" s="209"/>
      <c r="E32" s="178" t="e">
        <f>IF(VLOOKUP(D32,'ﾚｰﾃｨﾝｸﾞ計算書(TSF)'!$D$5:$H$61,2,FALSE)=0," ",VLOOKUP(D32,'ﾚｰﾃｨﾝｸﾞ計算書(TSF)'!$D$5:$H$61,2,FALSE))</f>
        <v>#N/A</v>
      </c>
      <c r="F32" s="198" t="e">
        <f>VLOOKUP(D32,'ﾚｰﾃｨﾝｸﾞ計算書(TSF)'!$D$5:$H$61,3,FALSE)</f>
        <v>#N/A</v>
      </c>
      <c r="G32" s="199" t="e">
        <f>VLOOKUP(D32,'ﾚｰﾃｨﾝｸﾞ計算書(TSF)'!$D$5:$H$61,4,FALSE)</f>
        <v>#N/A</v>
      </c>
      <c r="H32" s="200" t="e">
        <f t="shared" si="10"/>
        <v>#N/A</v>
      </c>
      <c r="I32" s="210" t="e">
        <f>VLOOKUP(D32,レース着順とタイム!$C$7:$D$43,2,FALSE)</f>
        <v>#N/A</v>
      </c>
      <c r="J32" s="193" t="e">
        <f t="shared" si="11"/>
        <v>#N/A</v>
      </c>
      <c r="K32" s="194" t="e">
        <f t="shared" si="12"/>
        <v>#N/A</v>
      </c>
      <c r="L32" s="227" t="e">
        <f t="shared" si="13"/>
        <v>#N/A</v>
      </c>
      <c r="M32" s="201" t="e">
        <f t="shared" si="14"/>
        <v>#N/A</v>
      </c>
      <c r="N32" s="202" t="e">
        <f t="shared" si="15"/>
        <v>#N/A</v>
      </c>
    </row>
    <row r="33" spans="2:14" hidden="1">
      <c r="B33" s="270">
        <v>29</v>
      </c>
      <c r="C33" s="270">
        <v>29</v>
      </c>
      <c r="D33" s="209"/>
      <c r="E33" s="178" t="e">
        <f>IF(VLOOKUP(D33,'ﾚｰﾃｨﾝｸﾞ計算書(TSF)'!$D$5:$H$61,2,FALSE)=0," ",VLOOKUP(D33,'ﾚｰﾃｨﾝｸﾞ計算書(TSF)'!$D$5:$H$61,2,FALSE))</f>
        <v>#N/A</v>
      </c>
      <c r="F33" s="198" t="e">
        <f>VLOOKUP(D33,'ﾚｰﾃｨﾝｸﾞ計算書(TSF)'!$D$5:$H$61,3,FALSE)</f>
        <v>#N/A</v>
      </c>
      <c r="G33" s="199" t="e">
        <f>VLOOKUP(D33,'ﾚｰﾃｨﾝｸﾞ計算書(TSF)'!$D$5:$H$61,4,FALSE)</f>
        <v>#N/A</v>
      </c>
      <c r="H33" s="200" t="e">
        <f t="shared" si="10"/>
        <v>#N/A</v>
      </c>
      <c r="I33" s="210" t="e">
        <f>VLOOKUP(D33,レース着順とタイム!$C$7:$D$43,2,FALSE)</f>
        <v>#N/A</v>
      </c>
      <c r="J33" s="193" t="e">
        <f t="shared" si="11"/>
        <v>#N/A</v>
      </c>
      <c r="K33" s="194" t="e">
        <f t="shared" si="12"/>
        <v>#N/A</v>
      </c>
      <c r="L33" s="227" t="e">
        <f t="shared" si="13"/>
        <v>#N/A</v>
      </c>
      <c r="M33" s="201" t="e">
        <f t="shared" si="14"/>
        <v>#N/A</v>
      </c>
      <c r="N33" s="202" t="e">
        <f t="shared" si="15"/>
        <v>#N/A</v>
      </c>
    </row>
    <row r="34" spans="2:14" hidden="1">
      <c r="B34" s="270">
        <v>30</v>
      </c>
      <c r="C34" s="270">
        <v>30</v>
      </c>
      <c r="D34" s="209"/>
      <c r="E34" s="178" t="e">
        <f>IF(VLOOKUP(D34,'ﾚｰﾃｨﾝｸﾞ計算書(TSF)'!$D$5:$H$61,2,FALSE)=0," ",VLOOKUP(D34,'ﾚｰﾃｨﾝｸﾞ計算書(TSF)'!$D$5:$H$61,2,FALSE))</f>
        <v>#N/A</v>
      </c>
      <c r="F34" s="198" t="e">
        <f>VLOOKUP(D34,'ﾚｰﾃｨﾝｸﾞ計算書(TSF)'!$D$5:$H$61,3,FALSE)</f>
        <v>#N/A</v>
      </c>
      <c r="G34" s="199" t="e">
        <f>VLOOKUP(D34,'ﾚｰﾃｨﾝｸﾞ計算書(TSF)'!$D$5:$H$61,4,FALSE)</f>
        <v>#N/A</v>
      </c>
      <c r="H34" s="200" t="e">
        <f t="shared" si="10"/>
        <v>#N/A</v>
      </c>
      <c r="I34" s="210" t="e">
        <f>VLOOKUP(D34,レース着順とタイム!$C$7:$D$43,2,FALSE)</f>
        <v>#N/A</v>
      </c>
      <c r="J34" s="193" t="e">
        <f t="shared" si="11"/>
        <v>#N/A</v>
      </c>
      <c r="K34" s="194" t="e">
        <f t="shared" si="12"/>
        <v>#N/A</v>
      </c>
      <c r="L34" s="227" t="e">
        <f t="shared" si="13"/>
        <v>#N/A</v>
      </c>
      <c r="M34" s="201" t="e">
        <f t="shared" si="14"/>
        <v>#N/A</v>
      </c>
      <c r="N34" s="202" t="e">
        <f t="shared" si="15"/>
        <v>#N/A</v>
      </c>
    </row>
    <row r="35" spans="2:14" hidden="1">
      <c r="B35" s="270">
        <v>31</v>
      </c>
      <c r="C35" s="270">
        <v>31</v>
      </c>
      <c r="D35" s="209"/>
      <c r="E35" s="178" t="e">
        <f>IF(VLOOKUP(D35,'ﾚｰﾃｨﾝｸﾞ計算書(TSF)'!$D$5:$H$61,2,FALSE)=0," ",VLOOKUP(D35,'ﾚｰﾃｨﾝｸﾞ計算書(TSF)'!$D$5:$H$61,2,FALSE))</f>
        <v>#N/A</v>
      </c>
      <c r="F35" s="198" t="e">
        <f>VLOOKUP(D35,'ﾚｰﾃｨﾝｸﾞ計算書(TSF)'!$D$5:$H$61,3,FALSE)</f>
        <v>#N/A</v>
      </c>
      <c r="G35" s="199" t="e">
        <f>VLOOKUP(D35,'ﾚｰﾃｨﾝｸﾞ計算書(TSF)'!$D$5:$H$61,4,FALSE)</f>
        <v>#N/A</v>
      </c>
      <c r="H35" s="200" t="e">
        <f t="shared" si="10"/>
        <v>#N/A</v>
      </c>
      <c r="I35" s="210" t="e">
        <f>VLOOKUP(D35,レース着順とタイム!$C$7:$D$43,2,FALSE)</f>
        <v>#N/A</v>
      </c>
      <c r="J35" s="193" t="e">
        <f t="shared" si="11"/>
        <v>#N/A</v>
      </c>
      <c r="K35" s="194" t="e">
        <f t="shared" si="12"/>
        <v>#N/A</v>
      </c>
      <c r="L35" s="227" t="e">
        <f t="shared" si="13"/>
        <v>#N/A</v>
      </c>
      <c r="M35" s="201" t="e">
        <f t="shared" si="14"/>
        <v>#N/A</v>
      </c>
      <c r="N35" s="202" t="e">
        <f t="shared" si="15"/>
        <v>#N/A</v>
      </c>
    </row>
    <row r="36" spans="2:14" hidden="1">
      <c r="B36" s="270">
        <v>32</v>
      </c>
      <c r="C36" s="270">
        <v>32</v>
      </c>
      <c r="D36" s="209"/>
      <c r="E36" s="178" t="e">
        <f>IF(VLOOKUP(D36,'ﾚｰﾃｨﾝｸﾞ計算書(TSF)'!$D$5:$H$61,2,FALSE)=0," ",VLOOKUP(D36,'ﾚｰﾃｨﾝｸﾞ計算書(TSF)'!$D$5:$H$61,2,FALSE))</f>
        <v>#N/A</v>
      </c>
      <c r="F36" s="198" t="e">
        <f>VLOOKUP(D36,'ﾚｰﾃｨﾝｸﾞ計算書(TSF)'!$D$5:$H$61,3,FALSE)</f>
        <v>#N/A</v>
      </c>
      <c r="G36" s="199" t="e">
        <f>VLOOKUP(D36,'ﾚｰﾃｨﾝｸﾞ計算書(TSF)'!$D$5:$H$61,4,FALSE)</f>
        <v>#N/A</v>
      </c>
      <c r="H36" s="200" t="e">
        <f t="shared" si="10"/>
        <v>#N/A</v>
      </c>
      <c r="I36" s="210" t="e">
        <f>VLOOKUP(D36,レース着順とタイム!$C$7:$D$43,2,FALSE)</f>
        <v>#N/A</v>
      </c>
      <c r="J36" s="193" t="e">
        <f t="shared" si="11"/>
        <v>#N/A</v>
      </c>
      <c r="K36" s="194" t="e">
        <f t="shared" si="12"/>
        <v>#N/A</v>
      </c>
      <c r="L36" s="227" t="e">
        <f t="shared" si="13"/>
        <v>#N/A</v>
      </c>
      <c r="M36" s="201" t="e">
        <f t="shared" si="14"/>
        <v>#N/A</v>
      </c>
      <c r="N36" s="202" t="e">
        <f t="shared" si="15"/>
        <v>#N/A</v>
      </c>
    </row>
    <row r="37" spans="2:14" hidden="1">
      <c r="B37" s="270">
        <v>33</v>
      </c>
      <c r="C37" s="270">
        <v>33</v>
      </c>
      <c r="D37" s="197"/>
      <c r="E37" s="178" t="e">
        <f>IF(VLOOKUP(D37,'ﾚｰﾃｨﾝｸﾞ計算書(TSF)'!$D$5:$H$61,2,FALSE)=0," ",VLOOKUP(D37,'ﾚｰﾃｨﾝｸﾞ計算書(TSF)'!$D$5:$H$61,2,FALSE))</f>
        <v>#N/A</v>
      </c>
      <c r="F37" s="198" t="e">
        <f>VLOOKUP(D37,'ﾚｰﾃｨﾝｸﾞ計算書(TSF)'!$D$5:$H$61,3,FALSE)</f>
        <v>#N/A</v>
      </c>
      <c r="G37" s="199" t="e">
        <f>VLOOKUP(D37,'ﾚｰﾃｨﾝｸﾞ計算書(TSF)'!$D$5:$H$61,4,FALSE)</f>
        <v>#N/A</v>
      </c>
      <c r="H37" s="200" t="e">
        <f t="shared" si="10"/>
        <v>#N/A</v>
      </c>
      <c r="I37" s="210" t="e">
        <f>VLOOKUP(D37,レース着順とタイム!$C$7:$D$43,2,FALSE)</f>
        <v>#N/A</v>
      </c>
      <c r="J37" s="193" t="e">
        <f t="shared" si="11"/>
        <v>#N/A</v>
      </c>
      <c r="K37" s="194" t="e">
        <f t="shared" si="12"/>
        <v>#N/A</v>
      </c>
      <c r="L37" s="227" t="e">
        <f t="shared" si="13"/>
        <v>#N/A</v>
      </c>
      <c r="M37" s="201" t="e">
        <f t="shared" si="14"/>
        <v>#N/A</v>
      </c>
      <c r="N37" s="202" t="e">
        <f t="shared" si="15"/>
        <v>#N/A</v>
      </c>
    </row>
    <row r="38" spans="2:14" hidden="1">
      <c r="B38" s="270">
        <v>34</v>
      </c>
      <c r="C38" s="270">
        <v>34</v>
      </c>
      <c r="D38" s="197"/>
      <c r="E38" s="178" t="e">
        <f>IF(VLOOKUP(D38,'ﾚｰﾃｨﾝｸﾞ計算書(TSF)'!$D$5:$H$61,2,FALSE)=0," ",VLOOKUP(D38,'ﾚｰﾃｨﾝｸﾞ計算書(TSF)'!$D$5:$H$61,2,FALSE))</f>
        <v>#N/A</v>
      </c>
      <c r="F38" s="198" t="e">
        <f>VLOOKUP(D38,'ﾚｰﾃｨﾝｸﾞ計算書(TSF)'!$D$5:$H$61,3,FALSE)</f>
        <v>#N/A</v>
      </c>
      <c r="G38" s="199" t="e">
        <f>VLOOKUP(D38,'ﾚｰﾃｨﾝｸﾞ計算書(TSF)'!$D$5:$H$61,4,FALSE)</f>
        <v>#N/A</v>
      </c>
      <c r="H38" s="200" t="e">
        <f t="shared" si="10"/>
        <v>#N/A</v>
      </c>
      <c r="I38" s="210" t="e">
        <f>VLOOKUP(D38,レース着順とタイム!$C$7:$D$43,2,FALSE)</f>
        <v>#N/A</v>
      </c>
      <c r="J38" s="193" t="e">
        <f t="shared" si="11"/>
        <v>#N/A</v>
      </c>
      <c r="K38" s="194" t="e">
        <f t="shared" si="12"/>
        <v>#N/A</v>
      </c>
      <c r="L38" s="227" t="e">
        <f t="shared" si="13"/>
        <v>#N/A</v>
      </c>
      <c r="M38" s="201" t="e">
        <f t="shared" si="14"/>
        <v>#N/A</v>
      </c>
      <c r="N38" s="202" t="e">
        <f t="shared" si="15"/>
        <v>#N/A</v>
      </c>
    </row>
    <row r="39" spans="2:14" hidden="1">
      <c r="B39" s="270">
        <v>35</v>
      </c>
      <c r="C39" s="270">
        <v>35</v>
      </c>
      <c r="D39" s="197"/>
      <c r="E39" s="178" t="e">
        <f>IF(VLOOKUP(D39,'ﾚｰﾃｨﾝｸﾞ計算書(TSF)'!$D$5:$H$61,2,FALSE)=0," ",VLOOKUP(D39,'ﾚｰﾃｨﾝｸﾞ計算書(TSF)'!$D$5:$H$61,2,FALSE))</f>
        <v>#N/A</v>
      </c>
      <c r="F39" s="198" t="e">
        <f>VLOOKUP(D39,'ﾚｰﾃｨﾝｸﾞ計算書(TSF)'!$D$5:$H$61,3,FALSE)</f>
        <v>#N/A</v>
      </c>
      <c r="G39" s="199" t="e">
        <f>VLOOKUP(D39,'ﾚｰﾃｨﾝｸﾞ計算書(TSF)'!$D$5:$H$61,4,FALSE)</f>
        <v>#N/A</v>
      </c>
      <c r="H39" s="200" t="e">
        <f t="shared" si="10"/>
        <v>#N/A</v>
      </c>
      <c r="I39" s="210" t="e">
        <f>VLOOKUP(D39,レース着順とタイム!$C$7:$D$43,2,FALSE)</f>
        <v>#N/A</v>
      </c>
      <c r="J39" s="193" t="e">
        <f t="shared" si="11"/>
        <v>#N/A</v>
      </c>
      <c r="K39" s="194" t="e">
        <f t="shared" si="12"/>
        <v>#N/A</v>
      </c>
      <c r="L39" s="227" t="e">
        <f t="shared" si="13"/>
        <v>#N/A</v>
      </c>
      <c r="M39" s="201" t="e">
        <f t="shared" si="14"/>
        <v>#N/A</v>
      </c>
      <c r="N39" s="202" t="e">
        <f t="shared" si="15"/>
        <v>#N/A</v>
      </c>
    </row>
    <row r="40" spans="2:14" hidden="1">
      <c r="B40" s="270">
        <v>36</v>
      </c>
      <c r="C40" s="270">
        <v>36</v>
      </c>
      <c r="D40" s="204"/>
      <c r="E40" s="178" t="e">
        <f>IF(VLOOKUP(D40,'ﾚｰﾃｨﾝｸﾞ計算書(TSF)'!$D$5:$H$61,2,FALSE)=0," ",VLOOKUP(D40,'ﾚｰﾃｨﾝｸﾞ計算書(TSF)'!$D$5:$H$61,2,FALSE))</f>
        <v>#N/A</v>
      </c>
      <c r="F40" s="198" t="e">
        <f>VLOOKUP(D40,'ﾚｰﾃｨﾝｸﾞ計算書(TSF)'!$D$5:$H$61,3,FALSE)</f>
        <v>#N/A</v>
      </c>
      <c r="G40" s="199" t="e">
        <f>VLOOKUP(D40,'ﾚｰﾃｨﾝｸﾞ計算書(TSF)'!$D$5:$H$61,4,FALSE)</f>
        <v>#N/A</v>
      </c>
      <c r="H40" s="200" t="e">
        <f t="shared" si="10"/>
        <v>#N/A</v>
      </c>
      <c r="I40" s="210" t="e">
        <f>VLOOKUP(D40,レース着順とタイム!$C$7:$D$43,2,FALSE)</f>
        <v>#N/A</v>
      </c>
      <c r="J40" s="193" t="e">
        <f t="shared" si="11"/>
        <v>#N/A</v>
      </c>
      <c r="K40" s="194" t="e">
        <f t="shared" si="12"/>
        <v>#N/A</v>
      </c>
      <c r="L40" s="227" t="e">
        <f t="shared" si="13"/>
        <v>#N/A</v>
      </c>
      <c r="M40" s="201" t="e">
        <f t="shared" si="14"/>
        <v>#N/A</v>
      </c>
      <c r="N40" s="202" t="e">
        <f t="shared" si="15"/>
        <v>#N/A</v>
      </c>
    </row>
    <row r="41" spans="2:14" ht="14.25" hidden="1" thickBot="1">
      <c r="B41" s="296">
        <v>37</v>
      </c>
      <c r="C41" s="296">
        <v>37</v>
      </c>
      <c r="D41" s="297"/>
      <c r="E41" s="298" t="e">
        <f>IF(VLOOKUP(D41,'ﾚｰﾃｨﾝｸﾞ計算書(TSF)'!$D$5:$H$61,2,FALSE)=0," ",VLOOKUP(D41,'ﾚｰﾃｨﾝｸﾞ計算書(TSF)'!$D$5:$H$61,2,FALSE))</f>
        <v>#N/A</v>
      </c>
      <c r="F41" s="299" t="e">
        <f>VLOOKUP(D41,'ﾚｰﾃｨﾝｸﾞ計算書(TSF)'!$D$5:$H$61,3,FALSE)</f>
        <v>#N/A</v>
      </c>
      <c r="G41" s="300" t="e">
        <f>VLOOKUP(D41,'ﾚｰﾃｨﾝｸﾞ計算書(TSF)'!$D$5:$H$61,4,FALSE)</f>
        <v>#N/A</v>
      </c>
      <c r="H41" s="301" t="e">
        <f t="shared" si="10"/>
        <v>#N/A</v>
      </c>
      <c r="I41" s="302" t="e">
        <f>VLOOKUP(D41,レース着順とタイム!$C$7:$D$43,2,FALSE)</f>
        <v>#N/A</v>
      </c>
      <c r="J41" s="303" t="e">
        <f t="shared" si="11"/>
        <v>#N/A</v>
      </c>
      <c r="K41" s="304" t="e">
        <f t="shared" si="12"/>
        <v>#N/A</v>
      </c>
      <c r="L41" s="305" t="e">
        <f t="shared" si="13"/>
        <v>#N/A</v>
      </c>
      <c r="M41" s="306" t="e">
        <f t="shared" si="14"/>
        <v>#N/A</v>
      </c>
      <c r="N41" s="307" t="e">
        <f t="shared" si="15"/>
        <v>#N/A</v>
      </c>
    </row>
    <row r="43" spans="2:14" ht="15">
      <c r="D43" s="134"/>
    </row>
    <row r="44" spans="2:14">
      <c r="C44" t="s">
        <v>69</v>
      </c>
    </row>
    <row r="45" spans="2:14">
      <c r="C45" t="s">
        <v>70</v>
      </c>
      <c r="D45" t="s">
        <v>71</v>
      </c>
    </row>
    <row r="46" spans="2:14">
      <c r="C46" t="s">
        <v>72</v>
      </c>
      <c r="D46" t="s">
        <v>73</v>
      </c>
    </row>
    <row r="47" spans="2:14">
      <c r="C47" t="s">
        <v>74</v>
      </c>
      <c r="D47" t="s">
        <v>75</v>
      </c>
    </row>
    <row r="48" spans="2:14">
      <c r="E48" s="89" t="s">
        <v>222</v>
      </c>
    </row>
    <row r="49" spans="3:4">
      <c r="C49" t="s">
        <v>76</v>
      </c>
      <c r="D49" t="s">
        <v>77</v>
      </c>
    </row>
    <row r="50" spans="3:4">
      <c r="C50" t="s">
        <v>78</v>
      </c>
      <c r="D50" t="s">
        <v>79</v>
      </c>
    </row>
    <row r="51" spans="3:4">
      <c r="C51" t="s">
        <v>80</v>
      </c>
      <c r="D51" t="s">
        <v>81</v>
      </c>
    </row>
    <row r="52" spans="3:4">
      <c r="C52" t="s">
        <v>82</v>
      </c>
      <c r="D52" t="s">
        <v>83</v>
      </c>
    </row>
    <row r="53" spans="3:4">
      <c r="C53" t="s">
        <v>84</v>
      </c>
      <c r="D53" t="s">
        <v>85</v>
      </c>
    </row>
    <row r="54" spans="3:4">
      <c r="C54" t="s">
        <v>86</v>
      </c>
      <c r="D54" t="s">
        <v>87</v>
      </c>
    </row>
    <row r="55" spans="3:4">
      <c r="C55" t="s">
        <v>88</v>
      </c>
      <c r="D55" t="s">
        <v>89</v>
      </c>
    </row>
    <row r="56" spans="3:4">
      <c r="C56" t="s">
        <v>90</v>
      </c>
      <c r="D56" t="s">
        <v>91</v>
      </c>
    </row>
    <row r="57" spans="3:4">
      <c r="C57" t="s">
        <v>92</v>
      </c>
      <c r="D57" t="s">
        <v>93</v>
      </c>
    </row>
    <row r="59" spans="3:4">
      <c r="D59" t="s">
        <v>195</v>
      </c>
    </row>
  </sheetData>
  <sortState ref="C5:L16">
    <sortCondition ref="L5:L16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11" zoomScaleNormal="100" zoomScaleSheetLayoutView="100" workbookViewId="0">
      <selection activeCell="O38" sqref="O38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4.7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>
      <c r="B2" s="330" t="s">
        <v>249</v>
      </c>
      <c r="C2" s="330"/>
      <c r="D2" s="330"/>
      <c r="E2" s="330"/>
      <c r="F2" s="330"/>
      <c r="G2" s="330"/>
      <c r="H2" s="330"/>
      <c r="I2" s="330"/>
    </row>
    <row r="3" spans="2:14" ht="22.7" customHeight="1" thickBot="1">
      <c r="B3" s="329" t="s">
        <v>0</v>
      </c>
      <c r="C3" s="329"/>
      <c r="D3" s="329"/>
      <c r="E3" s="271"/>
      <c r="F3" s="272"/>
      <c r="G3" s="272"/>
      <c r="H3" s="85"/>
      <c r="I3" s="273"/>
      <c r="J3" s="273"/>
      <c r="K3" s="273"/>
      <c r="L3" s="273"/>
    </row>
    <row r="4" spans="2:14" ht="14.25" thickBot="1">
      <c r="B4" s="5" t="s">
        <v>1</v>
      </c>
      <c r="C4" s="6" t="s">
        <v>2</v>
      </c>
      <c r="D4" s="7" t="s">
        <v>3</v>
      </c>
      <c r="E4" s="8" t="s">
        <v>28</v>
      </c>
      <c r="F4" s="6" t="s">
        <v>4</v>
      </c>
      <c r="G4" s="9" t="s">
        <v>5</v>
      </c>
      <c r="H4" s="10" t="s">
        <v>6</v>
      </c>
      <c r="I4" s="11" t="s">
        <v>29</v>
      </c>
      <c r="J4" s="12" t="s">
        <v>7</v>
      </c>
      <c r="K4" s="13" t="s">
        <v>7</v>
      </c>
      <c r="L4" s="14" t="s">
        <v>8</v>
      </c>
    </row>
    <row r="5" spans="2:14">
      <c r="B5" s="15"/>
      <c r="C5" s="16"/>
      <c r="D5" s="24" t="s">
        <v>9</v>
      </c>
      <c r="E5" s="17" t="s">
        <v>30</v>
      </c>
      <c r="F5" s="16" t="s">
        <v>10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288</v>
      </c>
      <c r="E6" s="17" t="s">
        <v>31</v>
      </c>
      <c r="F6" s="16" t="s">
        <v>12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172</v>
      </c>
      <c r="E7" s="17" t="s">
        <v>50</v>
      </c>
      <c r="F7" s="16" t="s">
        <v>23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168</v>
      </c>
      <c r="E8" s="17" t="s">
        <v>32</v>
      </c>
      <c r="F8" s="16" t="s">
        <v>13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33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74" t="s">
        <v>207</v>
      </c>
      <c r="E10" s="27" t="s">
        <v>34</v>
      </c>
      <c r="F10" s="26" t="s">
        <v>35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208</v>
      </c>
      <c r="E11" s="17" t="s">
        <v>42</v>
      </c>
      <c r="F11" s="16" t="s">
        <v>15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37</v>
      </c>
      <c r="E12" s="17" t="s">
        <v>38</v>
      </c>
      <c r="F12" s="16" t="s">
        <v>39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209</v>
      </c>
      <c r="E13" s="17" t="s">
        <v>127</v>
      </c>
      <c r="F13" s="16" t="s">
        <v>36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290</v>
      </c>
      <c r="E14" s="17" t="s">
        <v>40</v>
      </c>
      <c r="F14" s="16" t="s">
        <v>14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126</v>
      </c>
      <c r="E15" s="17"/>
      <c r="F15" s="16" t="s">
        <v>164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250</v>
      </c>
      <c r="E16" s="17" t="s">
        <v>41</v>
      </c>
      <c r="F16" s="16" t="s">
        <v>251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296</v>
      </c>
      <c r="E17" s="17" t="s">
        <v>43</v>
      </c>
      <c r="F17" s="16" t="s">
        <v>202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281</v>
      </c>
      <c r="E18" s="17" t="s">
        <v>44</v>
      </c>
      <c r="F18" s="16" t="s">
        <v>16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210</v>
      </c>
      <c r="E19" s="17" t="s">
        <v>45</v>
      </c>
      <c r="F19" s="16" t="s">
        <v>14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211</v>
      </c>
      <c r="E20" s="17" t="s">
        <v>252</v>
      </c>
      <c r="F20" s="16" t="s">
        <v>17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169</v>
      </c>
      <c r="E21" s="17" t="s">
        <v>253</v>
      </c>
      <c r="F21" s="16" t="s">
        <v>46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212</v>
      </c>
      <c r="E22" s="17"/>
      <c r="F22" s="16" t="s">
        <v>19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191</v>
      </c>
      <c r="E23" s="135"/>
      <c r="F23" s="16" t="s">
        <v>190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213</v>
      </c>
      <c r="E24" s="17" t="s">
        <v>47</v>
      </c>
      <c r="F24" s="32" t="s">
        <v>48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170</v>
      </c>
      <c r="E25" s="17"/>
      <c r="F25" s="16" t="s">
        <v>21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171</v>
      </c>
      <c r="E26" s="17" t="s">
        <v>49</v>
      </c>
      <c r="F26" s="16" t="s">
        <v>22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55</v>
      </c>
      <c r="E27" s="135">
        <v>1129</v>
      </c>
      <c r="F27" s="16" t="s">
        <v>56</v>
      </c>
      <c r="G27" s="275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214</v>
      </c>
      <c r="E28" s="17" t="s">
        <v>51</v>
      </c>
      <c r="F28" s="16" t="s">
        <v>24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215</v>
      </c>
      <c r="E29" s="17" t="s">
        <v>167</v>
      </c>
      <c r="F29" s="16" t="s">
        <v>166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216</v>
      </c>
      <c r="E30" s="17" t="s">
        <v>52</v>
      </c>
      <c r="F30" s="16" t="s">
        <v>26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205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53</v>
      </c>
      <c r="E32" s="17" t="s">
        <v>54</v>
      </c>
      <c r="F32" s="16" t="s">
        <v>27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217</v>
      </c>
      <c r="E33" s="17"/>
      <c r="F33" s="16" t="s">
        <v>165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218</v>
      </c>
      <c r="E34" s="17"/>
      <c r="F34" s="16" t="s">
        <v>201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206</v>
      </c>
      <c r="E35" s="135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6"/>
      <c r="C36" s="277"/>
      <c r="D36" s="278" t="s">
        <v>254</v>
      </c>
      <c r="E36" s="135"/>
      <c r="F36" s="32"/>
      <c r="G36" s="33"/>
      <c r="H36" s="19"/>
      <c r="I36" s="279"/>
      <c r="J36" s="21"/>
      <c r="K36" s="280"/>
      <c r="L36" s="23">
        <f t="shared" si="3"/>
        <v>0</v>
      </c>
    </row>
    <row r="37" spans="2:12">
      <c r="B37" s="276"/>
      <c r="C37" s="277"/>
      <c r="D37" s="281" t="s">
        <v>255</v>
      </c>
      <c r="E37" s="282"/>
      <c r="F37" s="283" t="s">
        <v>256</v>
      </c>
      <c r="G37" s="284"/>
      <c r="H37" s="285"/>
      <c r="I37" s="279"/>
      <c r="J37" s="21"/>
      <c r="K37" s="280"/>
      <c r="L37" s="23">
        <f t="shared" si="3"/>
        <v>0</v>
      </c>
    </row>
    <row r="38" spans="2:12">
      <c r="B38" s="276"/>
      <c r="C38" s="277"/>
      <c r="D38" s="286" t="s">
        <v>257</v>
      </c>
      <c r="E38" s="282"/>
      <c r="F38" s="283" t="s">
        <v>258</v>
      </c>
      <c r="G38" s="284"/>
      <c r="H38" s="285"/>
      <c r="I38" s="279"/>
      <c r="J38" s="21"/>
      <c r="K38" s="280"/>
      <c r="L38" s="23">
        <f t="shared" si="3"/>
        <v>0</v>
      </c>
    </row>
    <row r="39" spans="2:12">
      <c r="B39" s="276"/>
      <c r="C39" s="277"/>
      <c r="D39" s="287" t="s">
        <v>259</v>
      </c>
      <c r="E39" s="282"/>
      <c r="F39" s="283" t="s">
        <v>260</v>
      </c>
      <c r="G39" s="284">
        <v>658</v>
      </c>
      <c r="H39" s="19">
        <f t="shared" si="0"/>
        <v>0.91185410334346506</v>
      </c>
      <c r="I39" s="279"/>
      <c r="J39" s="21"/>
      <c r="K39" s="280"/>
      <c r="L39" s="23">
        <f t="shared" si="3"/>
        <v>0</v>
      </c>
    </row>
    <row r="40" spans="2:12" ht="14.25" thickBot="1">
      <c r="B40" s="35"/>
      <c r="C40" s="36"/>
      <c r="D40" s="288" t="s">
        <v>261</v>
      </c>
      <c r="E40" s="175"/>
      <c r="F40" s="176" t="s">
        <v>262</v>
      </c>
      <c r="G40" s="37"/>
      <c r="H40" s="38"/>
      <c r="I40" s="154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4" t="s">
        <v>292</v>
      </c>
      <c r="E41" s="135" t="s">
        <v>129</v>
      </c>
      <c r="F41" s="32" t="s">
        <v>130</v>
      </c>
      <c r="G41" s="33">
        <v>640</v>
      </c>
      <c r="H41" s="19">
        <f t="shared" si="0"/>
        <v>0.9375</v>
      </c>
      <c r="I41" s="177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4" t="s">
        <v>131</v>
      </c>
      <c r="E42" s="135" t="s">
        <v>132</v>
      </c>
      <c r="F42" s="32" t="s">
        <v>133</v>
      </c>
      <c r="G42" s="33">
        <v>655</v>
      </c>
      <c r="H42" s="19">
        <f t="shared" si="0"/>
        <v>0.91603053435114501</v>
      </c>
      <c r="I42" s="177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4" t="s">
        <v>134</v>
      </c>
      <c r="E43" s="135" t="s">
        <v>223</v>
      </c>
      <c r="F43" s="32" t="s">
        <v>224</v>
      </c>
      <c r="G43" s="33">
        <v>710</v>
      </c>
      <c r="H43" s="19">
        <f t="shared" si="0"/>
        <v>0.84507042253521125</v>
      </c>
      <c r="I43" s="177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4" t="s">
        <v>67</v>
      </c>
      <c r="E44" s="135" t="s">
        <v>135</v>
      </c>
      <c r="F44" s="32" t="s">
        <v>136</v>
      </c>
      <c r="G44" s="33">
        <v>665</v>
      </c>
      <c r="H44" s="19">
        <f t="shared" si="0"/>
        <v>0.90225563909774431</v>
      </c>
      <c r="I44" s="177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4" t="s">
        <v>137</v>
      </c>
      <c r="E45" s="135" t="s">
        <v>138</v>
      </c>
      <c r="F45" s="32" t="s">
        <v>139</v>
      </c>
      <c r="G45" s="33">
        <v>677</v>
      </c>
      <c r="H45" s="19">
        <f t="shared" si="0"/>
        <v>0.88626292466765144</v>
      </c>
      <c r="I45" s="177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4" t="s">
        <v>140</v>
      </c>
      <c r="E46" s="135" t="s">
        <v>141</v>
      </c>
      <c r="F46" s="32" t="s">
        <v>139</v>
      </c>
      <c r="G46" s="33">
        <v>677</v>
      </c>
      <c r="H46" s="19">
        <f t="shared" si="0"/>
        <v>0.88626292466765144</v>
      </c>
      <c r="I46" s="177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4" t="s">
        <v>68</v>
      </c>
      <c r="E47" s="135">
        <v>3040</v>
      </c>
      <c r="F47" s="32" t="s">
        <v>225</v>
      </c>
      <c r="G47" s="33">
        <v>685</v>
      </c>
      <c r="H47" s="19">
        <f t="shared" si="0"/>
        <v>0.87591240875912413</v>
      </c>
      <c r="I47" s="177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4" t="s">
        <v>142</v>
      </c>
      <c r="E48" s="135" t="s">
        <v>143</v>
      </c>
      <c r="F48" s="32" t="s">
        <v>144</v>
      </c>
      <c r="G48" s="33">
        <v>695</v>
      </c>
      <c r="H48" s="19">
        <f t="shared" si="0"/>
        <v>0.86330935251798557</v>
      </c>
      <c r="I48" s="177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4" t="s">
        <v>301</v>
      </c>
      <c r="E49" s="135"/>
      <c r="F49" s="32" t="s">
        <v>163</v>
      </c>
      <c r="G49" s="33">
        <v>710</v>
      </c>
      <c r="H49" s="19">
        <f t="shared" si="0"/>
        <v>0.84507042253521125</v>
      </c>
      <c r="I49" s="177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4" t="s">
        <v>145</v>
      </c>
      <c r="E50" s="135" t="s">
        <v>146</v>
      </c>
      <c r="F50" s="32" t="s">
        <v>147</v>
      </c>
      <c r="G50" s="33">
        <v>730</v>
      </c>
      <c r="H50" s="19">
        <f t="shared" si="0"/>
        <v>0.82191780821917804</v>
      </c>
      <c r="I50" s="177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4" t="s">
        <v>227</v>
      </c>
      <c r="E51" s="135" t="s">
        <v>228</v>
      </c>
      <c r="F51" s="32" t="s">
        <v>229</v>
      </c>
      <c r="G51" s="33">
        <v>740</v>
      </c>
      <c r="H51" s="19">
        <f t="shared" si="0"/>
        <v>0.81081081081081086</v>
      </c>
      <c r="I51" s="177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4" t="s">
        <v>232</v>
      </c>
      <c r="E52" s="135" t="s">
        <v>230</v>
      </c>
      <c r="F52" s="32" t="s">
        <v>231</v>
      </c>
      <c r="G52" s="33">
        <v>720</v>
      </c>
      <c r="H52" s="19">
        <f t="shared" si="0"/>
        <v>0.83333333333333337</v>
      </c>
      <c r="I52" s="177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263</v>
      </c>
      <c r="E53" s="135"/>
      <c r="F53" s="32" t="s">
        <v>156</v>
      </c>
      <c r="G53" s="33">
        <v>781</v>
      </c>
      <c r="H53" s="19">
        <f t="shared" si="0"/>
        <v>0.76824583866837393</v>
      </c>
      <c r="I53" s="177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4" t="s">
        <v>149</v>
      </c>
      <c r="E54" s="135" t="s">
        <v>150</v>
      </c>
      <c r="F54" s="32" t="s">
        <v>151</v>
      </c>
      <c r="G54" s="33">
        <v>770</v>
      </c>
      <c r="H54" s="19">
        <f t="shared" si="0"/>
        <v>0.77922077922077926</v>
      </c>
      <c r="I54" s="177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4" t="s">
        <v>152</v>
      </c>
      <c r="E55" s="135" t="s">
        <v>153</v>
      </c>
      <c r="F55" s="32" t="s">
        <v>151</v>
      </c>
      <c r="G55" s="33">
        <v>770</v>
      </c>
      <c r="H55" s="19">
        <f t="shared" si="0"/>
        <v>0.77922077922077926</v>
      </c>
      <c r="I55" s="177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4" t="s">
        <v>154</v>
      </c>
      <c r="E56" s="135" t="s">
        <v>155</v>
      </c>
      <c r="F56" s="32" t="s">
        <v>156</v>
      </c>
      <c r="G56" s="33">
        <v>781</v>
      </c>
      <c r="H56" s="19">
        <f>600/G56</f>
        <v>0.76824583866837393</v>
      </c>
      <c r="I56" s="177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4" t="s">
        <v>157</v>
      </c>
      <c r="E57" s="135" t="s">
        <v>158</v>
      </c>
      <c r="F57" s="32" t="s">
        <v>159</v>
      </c>
      <c r="G57" s="33">
        <v>785</v>
      </c>
      <c r="H57" s="19">
        <f>600/G57</f>
        <v>0.76433121019108285</v>
      </c>
      <c r="I57" s="177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4" t="s">
        <v>160</v>
      </c>
      <c r="E58" s="135"/>
      <c r="F58" s="32" t="s">
        <v>161</v>
      </c>
      <c r="G58" s="33">
        <v>800</v>
      </c>
      <c r="H58" s="19">
        <f>600/G58</f>
        <v>0.75</v>
      </c>
      <c r="I58" s="177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4" t="s">
        <v>162</v>
      </c>
      <c r="E59" s="135"/>
      <c r="F59" s="32" t="s">
        <v>151</v>
      </c>
      <c r="G59" s="33">
        <v>855</v>
      </c>
      <c r="H59" s="19">
        <f t="shared" si="0"/>
        <v>0.70175438596491224</v>
      </c>
      <c r="I59" s="177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4" t="s">
        <v>264</v>
      </c>
      <c r="E60" s="135"/>
      <c r="F60" s="32" t="s">
        <v>265</v>
      </c>
      <c r="G60" s="33">
        <v>740</v>
      </c>
      <c r="H60" s="19">
        <f t="shared" si="0"/>
        <v>0.81081081081081086</v>
      </c>
      <c r="I60" s="177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4" t="s">
        <v>305</v>
      </c>
      <c r="E61" s="175"/>
      <c r="F61" s="176" t="s">
        <v>306</v>
      </c>
      <c r="G61" s="37">
        <v>660</v>
      </c>
      <c r="H61" s="38">
        <f t="shared" si="0"/>
        <v>0.90909090909090906</v>
      </c>
      <c r="I61" s="154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4"/>
    </row>
    <row r="64" spans="2:12">
      <c r="C64" t="s">
        <v>69</v>
      </c>
    </row>
    <row r="65" spans="3:5">
      <c r="C65" t="s">
        <v>70</v>
      </c>
      <c r="D65" t="s">
        <v>71</v>
      </c>
    </row>
    <row r="66" spans="3:5">
      <c r="C66" t="s">
        <v>72</v>
      </c>
      <c r="D66" t="s">
        <v>73</v>
      </c>
    </row>
    <row r="67" spans="3:5">
      <c r="C67" t="s">
        <v>74</v>
      </c>
      <c r="D67" t="s">
        <v>75</v>
      </c>
    </row>
    <row r="68" spans="3:5">
      <c r="E68" s="89" t="s">
        <v>222</v>
      </c>
    </row>
    <row r="69" spans="3:5">
      <c r="C69" t="s">
        <v>76</v>
      </c>
      <c r="D69" t="s">
        <v>77</v>
      </c>
    </row>
    <row r="70" spans="3:5">
      <c r="C70" t="s">
        <v>78</v>
      </c>
      <c r="D70" t="s">
        <v>79</v>
      </c>
    </row>
    <row r="71" spans="3:5">
      <c r="C71" t="s">
        <v>80</v>
      </c>
      <c r="D71" t="s">
        <v>81</v>
      </c>
    </row>
    <row r="72" spans="3:5">
      <c r="C72" t="s">
        <v>82</v>
      </c>
      <c r="D72" t="s">
        <v>83</v>
      </c>
    </row>
    <row r="73" spans="3:5">
      <c r="C73" t="s">
        <v>84</v>
      </c>
      <c r="D73" t="s">
        <v>85</v>
      </c>
    </row>
    <row r="74" spans="3:5">
      <c r="C74" t="s">
        <v>86</v>
      </c>
      <c r="D74" t="s">
        <v>87</v>
      </c>
    </row>
    <row r="75" spans="3:5">
      <c r="C75" t="s">
        <v>88</v>
      </c>
      <c r="D75" t="s">
        <v>89</v>
      </c>
    </row>
    <row r="76" spans="3:5">
      <c r="C76" t="s">
        <v>90</v>
      </c>
      <c r="D76" t="s">
        <v>91</v>
      </c>
    </row>
    <row r="77" spans="3:5">
      <c r="C77" t="s">
        <v>92</v>
      </c>
      <c r="D77" t="s">
        <v>93</v>
      </c>
    </row>
    <row r="79" spans="3:5">
      <c r="D79" t="s">
        <v>195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D19" sqref="D19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5" t="s">
        <v>266</v>
      </c>
      <c r="C2" s="325"/>
      <c r="D2" s="325"/>
      <c r="E2" s="325"/>
      <c r="F2" s="325"/>
      <c r="G2" s="326" t="s">
        <v>66</v>
      </c>
      <c r="H2" s="326"/>
      <c r="I2" s="326"/>
      <c r="J2" s="326"/>
      <c r="K2" s="326"/>
      <c r="L2" s="326"/>
    </row>
    <row r="3" spans="2:13" ht="21" customHeight="1" thickBot="1">
      <c r="I3" s="242"/>
      <c r="K3" s="289"/>
      <c r="L3" s="331"/>
      <c r="M3" s="332"/>
    </row>
    <row r="4" spans="2:13" ht="14.25" thickBot="1">
      <c r="B4" s="47" t="s">
        <v>1</v>
      </c>
      <c r="C4" s="48" t="s">
        <v>2</v>
      </c>
      <c r="D4" s="47" t="s">
        <v>3</v>
      </c>
      <c r="E4" s="49" t="s">
        <v>28</v>
      </c>
      <c r="F4" s="48" t="s">
        <v>4</v>
      </c>
      <c r="G4" s="50" t="s">
        <v>5</v>
      </c>
      <c r="H4" s="51" t="s">
        <v>57</v>
      </c>
      <c r="I4" s="52" t="s">
        <v>58</v>
      </c>
      <c r="J4" s="53" t="s">
        <v>59</v>
      </c>
      <c r="K4" s="206" t="s">
        <v>60</v>
      </c>
      <c r="L4" s="54" t="s">
        <v>6</v>
      </c>
      <c r="M4" s="55" t="s">
        <v>61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7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321">
        <v>7.0000000000000007E-2</v>
      </c>
      <c r="I6" s="66">
        <v>0.05</v>
      </c>
      <c r="J6" s="67">
        <v>0</v>
      </c>
      <c r="K6" s="207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65">
        <v>0.04</v>
      </c>
      <c r="I7" s="66">
        <v>0</v>
      </c>
      <c r="J7" s="67">
        <v>-0.02</v>
      </c>
      <c r="K7" s="207">
        <f t="shared" si="0"/>
        <v>690.54000000000008</v>
      </c>
      <c r="L7" s="19">
        <f t="shared" si="1"/>
        <v>0.86888522026240322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7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7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7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7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321">
        <v>7.0000000000000007E-2</v>
      </c>
      <c r="I12" s="66">
        <v>0</v>
      </c>
      <c r="J12" s="67">
        <v>0</v>
      </c>
      <c r="K12" s="207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7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321">
        <v>0.06</v>
      </c>
      <c r="I14" s="66">
        <v>0</v>
      </c>
      <c r="J14" s="67">
        <v>0</v>
      </c>
      <c r="K14" s="207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65">
        <v>0.05</v>
      </c>
      <c r="I15" s="66">
        <v>0</v>
      </c>
      <c r="J15" s="67">
        <v>-0.02</v>
      </c>
      <c r="K15" s="207">
        <f t="shared" si="0"/>
        <v>697.31000000000006</v>
      </c>
      <c r="L15" s="19">
        <f t="shared" si="1"/>
        <v>0.8604494414249042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65">
        <v>0.05</v>
      </c>
      <c r="I16" s="66">
        <v>0</v>
      </c>
      <c r="J16" s="67">
        <v>0</v>
      </c>
      <c r="K16" s="207">
        <f t="shared" si="0"/>
        <v>819</v>
      </c>
      <c r="L16" s="19">
        <f t="shared" si="1"/>
        <v>0.73260073260073255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290">
        <v>0.04</v>
      </c>
      <c r="I17" s="66">
        <v>0</v>
      </c>
      <c r="J17" s="67">
        <v>-0.02</v>
      </c>
      <c r="K17" s="207">
        <f t="shared" si="0"/>
        <v>668.1</v>
      </c>
      <c r="L17" s="19">
        <f t="shared" si="1"/>
        <v>0.89806915132465193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7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7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321">
        <v>0.06</v>
      </c>
      <c r="I20" s="66">
        <v>0</v>
      </c>
      <c r="J20" s="67">
        <v>-0.02</v>
      </c>
      <c r="K20" s="207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7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7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7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7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7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7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321">
        <v>0.09</v>
      </c>
      <c r="I27" s="66">
        <v>0.05</v>
      </c>
      <c r="J27" s="67">
        <v>0</v>
      </c>
      <c r="K27" s="207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7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7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7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321">
        <v>0.06</v>
      </c>
      <c r="I31" s="66">
        <v>0</v>
      </c>
      <c r="J31" s="67">
        <v>-0.02</v>
      </c>
      <c r="K31" s="207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7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65">
        <v>0.06</v>
      </c>
      <c r="I33" s="66">
        <v>0.05</v>
      </c>
      <c r="J33" s="67">
        <v>0</v>
      </c>
      <c r="K33" s="207">
        <f t="shared" si="0"/>
        <v>793.65</v>
      </c>
      <c r="L33" s="19">
        <f t="shared" si="1"/>
        <v>0.756000756000756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7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7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7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7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7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7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7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8">
        <f t="shared" si="2"/>
        <v>0</v>
      </c>
      <c r="L41" s="38"/>
      <c r="M41" s="291"/>
    </row>
    <row r="43" spans="2:13">
      <c r="B43" s="87" t="s">
        <v>62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64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65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25" sqref="B25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267</v>
      </c>
      <c r="C3" s="79"/>
      <c r="D3" s="79"/>
      <c r="E3" s="105"/>
    </row>
    <row r="4" spans="1:5" ht="14.25" thickBot="1">
      <c r="B4" s="81" t="s">
        <v>268</v>
      </c>
      <c r="C4" s="82" t="s">
        <v>269</v>
      </c>
      <c r="D4" s="83" t="s">
        <v>4</v>
      </c>
      <c r="E4" s="84" t="s">
        <v>5</v>
      </c>
    </row>
    <row r="5" spans="1:5">
      <c r="A5">
        <v>1</v>
      </c>
      <c r="B5" s="106" t="s">
        <v>128</v>
      </c>
      <c r="C5" s="137" t="s">
        <v>129</v>
      </c>
      <c r="D5" s="107" t="s">
        <v>130</v>
      </c>
      <c r="E5" s="108">
        <v>640</v>
      </c>
    </row>
    <row r="6" spans="1:5">
      <c r="A6">
        <v>2</v>
      </c>
      <c r="B6" s="109" t="s">
        <v>131</v>
      </c>
      <c r="C6" s="138" t="s">
        <v>132</v>
      </c>
      <c r="D6" s="110" t="s">
        <v>133</v>
      </c>
      <c r="E6" s="111">
        <v>655</v>
      </c>
    </row>
    <row r="7" spans="1:5">
      <c r="A7">
        <v>3</v>
      </c>
      <c r="B7" s="109" t="s">
        <v>134</v>
      </c>
      <c r="C7" s="138">
        <v>3663</v>
      </c>
      <c r="D7" s="110" t="s">
        <v>224</v>
      </c>
      <c r="E7" s="111">
        <v>710</v>
      </c>
    </row>
    <row r="8" spans="1:5">
      <c r="A8">
        <v>4</v>
      </c>
      <c r="B8" s="109" t="s">
        <v>67</v>
      </c>
      <c r="C8" s="138" t="s">
        <v>135</v>
      </c>
      <c r="D8" s="110" t="s">
        <v>136</v>
      </c>
      <c r="E8" s="112">
        <v>665</v>
      </c>
    </row>
    <row r="9" spans="1:5" ht="14.25" thickBot="1">
      <c r="A9">
        <v>5</v>
      </c>
      <c r="B9" s="113" t="s">
        <v>137</v>
      </c>
      <c r="C9" s="139" t="s">
        <v>138</v>
      </c>
      <c r="D9" s="114" t="s">
        <v>139</v>
      </c>
      <c r="E9" s="115">
        <v>677</v>
      </c>
    </row>
    <row r="10" spans="1:5" ht="14.25" thickTop="1">
      <c r="A10">
        <v>6</v>
      </c>
      <c r="B10" s="116" t="s">
        <v>145</v>
      </c>
      <c r="C10" s="140" t="s">
        <v>146</v>
      </c>
      <c r="D10" s="117" t="s">
        <v>147</v>
      </c>
      <c r="E10" s="118">
        <v>730</v>
      </c>
    </row>
    <row r="11" spans="1:5" ht="14.25" thickBot="1">
      <c r="A11">
        <v>7</v>
      </c>
      <c r="B11" s="113" t="s">
        <v>226</v>
      </c>
      <c r="C11" s="139"/>
      <c r="D11" s="114" t="s">
        <v>163</v>
      </c>
      <c r="E11" s="115">
        <v>710</v>
      </c>
    </row>
    <row r="12" spans="1:5" ht="14.25" thickTop="1">
      <c r="A12">
        <v>8</v>
      </c>
      <c r="B12" s="109" t="s">
        <v>152</v>
      </c>
      <c r="C12" s="138" t="s">
        <v>153</v>
      </c>
      <c r="D12" s="110" t="s">
        <v>151</v>
      </c>
      <c r="E12" s="111">
        <v>770</v>
      </c>
    </row>
    <row r="13" spans="1:5">
      <c r="A13">
        <v>9</v>
      </c>
      <c r="B13" s="109" t="s">
        <v>157</v>
      </c>
      <c r="C13" s="138" t="s">
        <v>158</v>
      </c>
      <c r="D13" s="110" t="s">
        <v>159</v>
      </c>
      <c r="E13" s="111">
        <v>785</v>
      </c>
    </row>
    <row r="14" spans="1:5">
      <c r="A14">
        <v>10</v>
      </c>
      <c r="B14" s="116" t="s">
        <v>154</v>
      </c>
      <c r="C14" s="147" t="s">
        <v>155</v>
      </c>
      <c r="D14" s="117" t="s">
        <v>156</v>
      </c>
      <c r="E14" s="118">
        <v>781</v>
      </c>
    </row>
    <row r="15" spans="1:5">
      <c r="A15">
        <v>11</v>
      </c>
      <c r="B15" s="116" t="s">
        <v>263</v>
      </c>
      <c r="C15" s="140"/>
      <c r="D15" s="117" t="s">
        <v>156</v>
      </c>
      <c r="E15" s="118">
        <v>781</v>
      </c>
    </row>
    <row r="16" spans="1:5">
      <c r="A16">
        <v>12</v>
      </c>
      <c r="B16" s="119" t="s">
        <v>270</v>
      </c>
      <c r="C16" s="143"/>
      <c r="D16" s="120" t="s">
        <v>265</v>
      </c>
      <c r="E16" s="111">
        <v>740</v>
      </c>
    </row>
    <row r="17" spans="1:5">
      <c r="A17">
        <v>13</v>
      </c>
      <c r="B17" s="109" t="s">
        <v>148</v>
      </c>
      <c r="C17" s="138">
        <v>2672</v>
      </c>
      <c r="D17" s="110" t="s">
        <v>271</v>
      </c>
      <c r="E17" s="111">
        <v>720</v>
      </c>
    </row>
    <row r="18" spans="1:5">
      <c r="A18">
        <v>14</v>
      </c>
      <c r="B18" s="109" t="s">
        <v>227</v>
      </c>
      <c r="C18" s="138">
        <v>4504</v>
      </c>
      <c r="D18" s="110" t="s">
        <v>229</v>
      </c>
      <c r="E18" s="111">
        <v>740</v>
      </c>
    </row>
    <row r="19" spans="1:5">
      <c r="A19">
        <v>15</v>
      </c>
      <c r="B19" s="109" t="s">
        <v>149</v>
      </c>
      <c r="C19" s="138" t="s">
        <v>150</v>
      </c>
      <c r="D19" s="110" t="s">
        <v>151</v>
      </c>
      <c r="E19" s="111">
        <v>770</v>
      </c>
    </row>
    <row r="20" spans="1:5" ht="14.25" thickBot="1">
      <c r="A20">
        <v>16</v>
      </c>
      <c r="B20" s="113" t="s">
        <v>68</v>
      </c>
      <c r="C20" s="139">
        <v>3040</v>
      </c>
      <c r="D20" s="114" t="s">
        <v>225</v>
      </c>
      <c r="E20" s="115">
        <v>685</v>
      </c>
    </row>
    <row r="21" spans="1:5" ht="14.25" thickTop="1">
      <c r="A21">
        <v>17</v>
      </c>
      <c r="B21" s="121" t="s">
        <v>142</v>
      </c>
      <c r="C21" s="145" t="s">
        <v>143</v>
      </c>
      <c r="D21" s="122" t="s">
        <v>144</v>
      </c>
      <c r="E21" s="153">
        <v>695</v>
      </c>
    </row>
    <row r="22" spans="1:5">
      <c r="A22">
        <v>18</v>
      </c>
      <c r="B22" s="109" t="s">
        <v>140</v>
      </c>
      <c r="C22" s="141" t="s">
        <v>141</v>
      </c>
      <c r="D22" s="110" t="s">
        <v>139</v>
      </c>
      <c r="E22" s="111">
        <v>677</v>
      </c>
    </row>
    <row r="23" spans="1:5">
      <c r="A23">
        <v>19</v>
      </c>
      <c r="B23" s="109" t="s">
        <v>160</v>
      </c>
      <c r="C23" s="142"/>
      <c r="D23" s="110" t="s">
        <v>161</v>
      </c>
      <c r="E23" s="111">
        <v>800</v>
      </c>
    </row>
    <row r="24" spans="1:5" ht="14.25" thickBot="1">
      <c r="A24">
        <v>20</v>
      </c>
      <c r="B24" s="113" t="s">
        <v>162</v>
      </c>
      <c r="C24" s="144"/>
      <c r="D24" s="114" t="s">
        <v>151</v>
      </c>
      <c r="E24" s="115">
        <v>855</v>
      </c>
    </row>
    <row r="25" spans="1:5" ht="14.25" thickTop="1">
      <c r="A25">
        <v>21</v>
      </c>
      <c r="B25" s="322" t="s">
        <v>285</v>
      </c>
      <c r="C25" s="140"/>
      <c r="D25" s="117"/>
      <c r="E25" s="118">
        <v>630</v>
      </c>
    </row>
    <row r="26" spans="1:5">
      <c r="A26">
        <v>22</v>
      </c>
      <c r="B26" s="109"/>
      <c r="C26" s="146"/>
      <c r="D26" s="110"/>
      <c r="E26" s="111"/>
    </row>
    <row r="27" spans="1:5">
      <c r="A27">
        <v>23</v>
      </c>
      <c r="B27" s="116"/>
      <c r="C27" s="147"/>
      <c r="D27" s="117"/>
      <c r="E27" s="118"/>
    </row>
    <row r="28" spans="1:5" ht="14.25" thickBot="1">
      <c r="A28">
        <v>24</v>
      </c>
      <c r="B28" s="113"/>
      <c r="C28" s="148"/>
      <c r="D28" s="114"/>
      <c r="E28" s="115"/>
    </row>
    <row r="29" spans="1:5" ht="14.25" thickTop="1">
      <c r="A29">
        <v>25</v>
      </c>
      <c r="B29" s="116"/>
      <c r="C29" s="149"/>
      <c r="D29" s="123"/>
      <c r="E29" s="124"/>
    </row>
    <row r="30" spans="1:5">
      <c r="A30">
        <v>26</v>
      </c>
      <c r="B30" s="109"/>
      <c r="C30" s="146"/>
      <c r="D30" s="110"/>
      <c r="E30" s="111"/>
    </row>
    <row r="31" spans="1:5">
      <c r="A31">
        <v>27</v>
      </c>
      <c r="B31" s="109"/>
      <c r="C31" s="150"/>
      <c r="D31" s="125"/>
      <c r="E31" s="126"/>
    </row>
    <row r="32" spans="1:5">
      <c r="A32">
        <v>28</v>
      </c>
      <c r="B32" s="127"/>
      <c r="C32" s="151"/>
      <c r="D32" s="125"/>
      <c r="E32" s="126"/>
    </row>
    <row r="33" spans="1:5" ht="14.25" thickBot="1">
      <c r="A33">
        <v>29</v>
      </c>
      <c r="B33" s="128"/>
      <c r="C33" s="152"/>
      <c r="D33" s="129"/>
      <c r="E33" s="130"/>
    </row>
    <row r="34" spans="1:5">
      <c r="A34">
        <v>30</v>
      </c>
    </row>
    <row r="36" spans="1:5">
      <c r="B36" t="s">
        <v>194</v>
      </c>
    </row>
    <row r="37" spans="1:5">
      <c r="C37" t="s">
        <v>196</v>
      </c>
    </row>
    <row r="39" spans="1:5">
      <c r="B39" t="s">
        <v>197</v>
      </c>
    </row>
    <row r="40" spans="1:5">
      <c r="C40" t="s">
        <v>198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zoomScaleSheetLayoutView="100" workbookViewId="0">
      <selection activeCell="E35" sqref="E35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0.2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8">
        <v>44652</v>
      </c>
      <c r="C1" s="309" t="s">
        <v>221</v>
      </c>
      <c r="D1" s="80"/>
    </row>
    <row r="2" spans="1:9" ht="17.25">
      <c r="A2" s="132"/>
      <c r="B2" s="132"/>
      <c r="C2" s="131"/>
      <c r="D2" s="131"/>
    </row>
    <row r="3" spans="1:9" ht="18" thickBot="1">
      <c r="A3" s="132"/>
      <c r="B3" s="132"/>
      <c r="C3" s="131"/>
      <c r="D3" s="131"/>
    </row>
    <row r="4" spans="1:9" ht="14.25" customHeight="1" thickBot="1">
      <c r="D4" s="333" t="s">
        <v>220</v>
      </c>
      <c r="I4" s="160"/>
    </row>
    <row r="5" spans="1:9" ht="14.25" thickBot="1">
      <c r="A5" s="91" t="s">
        <v>107</v>
      </c>
      <c r="B5" s="92" t="s">
        <v>3</v>
      </c>
      <c r="C5" s="161" t="s">
        <v>4</v>
      </c>
      <c r="D5" s="334"/>
      <c r="E5" s="318" t="s">
        <v>108</v>
      </c>
      <c r="F5" s="162"/>
      <c r="G5" s="163" t="s">
        <v>192</v>
      </c>
    </row>
    <row r="6" spans="1:9">
      <c r="A6" s="93">
        <v>1</v>
      </c>
      <c r="B6" s="310" t="s">
        <v>203</v>
      </c>
      <c r="C6" s="311" t="s">
        <v>204</v>
      </c>
      <c r="D6" s="312">
        <v>29312</v>
      </c>
      <c r="E6" s="319">
        <f>DATEDIF(D6,$B$1,"Y")</f>
        <v>42</v>
      </c>
      <c r="F6" s="313">
        <f>(E6-1)/5</f>
        <v>8.1999999999999993</v>
      </c>
      <c r="G6" s="314">
        <f>INT(F6)</f>
        <v>8</v>
      </c>
    </row>
    <row r="7" spans="1:9">
      <c r="A7" s="95">
        <v>2</v>
      </c>
      <c r="B7" s="96" t="s">
        <v>9</v>
      </c>
      <c r="C7" s="22" t="s">
        <v>10</v>
      </c>
      <c r="D7" s="97">
        <v>31168</v>
      </c>
      <c r="E7" s="320">
        <f t="shared" ref="E7:E46" si="0">DATEDIF(D7,$B$1,"Y")</f>
        <v>36</v>
      </c>
      <c r="F7" s="1">
        <f t="shared" ref="F7:F46" si="1">(E7-1)/5</f>
        <v>7</v>
      </c>
      <c r="G7" s="133">
        <f t="shared" ref="G7:G46" si="2">INT(F7)</f>
        <v>7</v>
      </c>
    </row>
    <row r="8" spans="1:9">
      <c r="A8" s="95">
        <v>3</v>
      </c>
      <c r="B8" s="96" t="s">
        <v>11</v>
      </c>
      <c r="C8" s="22" t="s">
        <v>12</v>
      </c>
      <c r="D8" s="97" t="s">
        <v>109</v>
      </c>
      <c r="E8" s="320">
        <f t="shared" si="0"/>
        <v>25</v>
      </c>
      <c r="F8" s="1">
        <f t="shared" si="1"/>
        <v>4.8</v>
      </c>
      <c r="G8" s="133">
        <f t="shared" si="2"/>
        <v>4</v>
      </c>
    </row>
    <row r="9" spans="1:9">
      <c r="A9" s="95">
        <v>4</v>
      </c>
      <c r="B9" s="96" t="s">
        <v>188</v>
      </c>
      <c r="C9" s="22" t="s">
        <v>23</v>
      </c>
      <c r="D9" s="97" t="s">
        <v>115</v>
      </c>
      <c r="E9" s="320">
        <f t="shared" si="0"/>
        <v>38</v>
      </c>
      <c r="F9" s="1">
        <f t="shared" si="1"/>
        <v>7.4</v>
      </c>
      <c r="G9" s="133">
        <f t="shared" si="2"/>
        <v>7</v>
      </c>
    </row>
    <row r="10" spans="1:9">
      <c r="A10" s="95">
        <v>5</v>
      </c>
      <c r="B10" s="96" t="s">
        <v>173</v>
      </c>
      <c r="C10" s="22" t="s">
        <v>13</v>
      </c>
      <c r="D10" s="97">
        <v>30127</v>
      </c>
      <c r="E10" s="320">
        <f t="shared" si="0"/>
        <v>39</v>
      </c>
      <c r="F10" s="1">
        <f t="shared" si="1"/>
        <v>7.6</v>
      </c>
      <c r="G10" s="133">
        <f t="shared" si="2"/>
        <v>7</v>
      </c>
    </row>
    <row r="11" spans="1:9">
      <c r="A11" s="95">
        <v>6</v>
      </c>
      <c r="B11" s="96"/>
      <c r="C11" s="22"/>
      <c r="D11" s="97" t="s">
        <v>114</v>
      </c>
      <c r="E11" s="320" t="e">
        <f t="shared" si="0"/>
        <v>#VALUE!</v>
      </c>
      <c r="F11" s="1" t="e">
        <f t="shared" si="1"/>
        <v>#VALUE!</v>
      </c>
      <c r="G11" s="133" t="e">
        <f t="shared" si="2"/>
        <v>#VALUE!</v>
      </c>
    </row>
    <row r="12" spans="1:9">
      <c r="A12" s="95">
        <v>7</v>
      </c>
      <c r="B12" s="136"/>
      <c r="C12" s="22"/>
      <c r="D12" s="97" t="s">
        <v>114</v>
      </c>
      <c r="E12" s="320" t="e">
        <f t="shared" si="0"/>
        <v>#VALUE!</v>
      </c>
      <c r="F12" s="1" t="e">
        <f t="shared" si="1"/>
        <v>#VALUE!</v>
      </c>
      <c r="G12" s="133" t="e">
        <f t="shared" si="2"/>
        <v>#VALUE!</v>
      </c>
    </row>
    <row r="13" spans="1:9">
      <c r="A13" s="95">
        <v>8</v>
      </c>
      <c r="B13" s="96" t="s">
        <v>174</v>
      </c>
      <c r="C13" s="22"/>
      <c r="D13" s="97" t="s">
        <v>114</v>
      </c>
      <c r="E13" s="320" t="e">
        <f t="shared" si="0"/>
        <v>#VALUE!</v>
      </c>
      <c r="F13" s="1" t="e">
        <f t="shared" si="1"/>
        <v>#VALUE!</v>
      </c>
      <c r="G13" s="133" t="e">
        <f t="shared" si="2"/>
        <v>#VALUE!</v>
      </c>
    </row>
    <row r="14" spans="1:9">
      <c r="A14" s="95">
        <v>9</v>
      </c>
      <c r="B14" s="136" t="s">
        <v>175</v>
      </c>
      <c r="C14" s="30" t="s">
        <v>94</v>
      </c>
      <c r="D14" s="94">
        <v>34425</v>
      </c>
      <c r="E14" s="320">
        <f t="shared" si="0"/>
        <v>28</v>
      </c>
      <c r="F14" s="1">
        <f t="shared" si="1"/>
        <v>5.4</v>
      </c>
      <c r="G14" s="133">
        <f t="shared" si="2"/>
        <v>5</v>
      </c>
    </row>
    <row r="15" spans="1:9" ht="14.25" customHeight="1">
      <c r="A15" s="95">
        <v>10</v>
      </c>
      <c r="B15" s="96" t="s">
        <v>176</v>
      </c>
      <c r="C15" s="22" t="s">
        <v>15</v>
      </c>
      <c r="D15" s="97" t="s">
        <v>111</v>
      </c>
      <c r="E15" s="320">
        <f t="shared" si="0"/>
        <v>36</v>
      </c>
      <c r="F15" s="1">
        <f t="shared" si="1"/>
        <v>7</v>
      </c>
      <c r="G15" s="133">
        <f t="shared" si="2"/>
        <v>7</v>
      </c>
    </row>
    <row r="16" spans="1:9">
      <c r="A16" s="95">
        <v>11</v>
      </c>
      <c r="B16" s="96" t="s">
        <v>37</v>
      </c>
      <c r="C16" s="32" t="s">
        <v>96</v>
      </c>
      <c r="D16" s="97">
        <v>37926</v>
      </c>
      <c r="E16" s="320">
        <f t="shared" si="0"/>
        <v>18</v>
      </c>
      <c r="F16" s="1">
        <f t="shared" si="1"/>
        <v>3.4</v>
      </c>
      <c r="G16" s="133">
        <f t="shared" si="2"/>
        <v>3</v>
      </c>
    </row>
    <row r="17" spans="1:12">
      <c r="A17" s="95">
        <v>12</v>
      </c>
      <c r="B17" s="96" t="s">
        <v>177</v>
      </c>
      <c r="C17" s="22" t="s">
        <v>95</v>
      </c>
      <c r="D17" s="97">
        <v>33147</v>
      </c>
      <c r="E17" s="320">
        <f t="shared" si="0"/>
        <v>31</v>
      </c>
      <c r="F17" s="1">
        <f t="shared" si="1"/>
        <v>6</v>
      </c>
      <c r="G17" s="133">
        <f t="shared" si="2"/>
        <v>6</v>
      </c>
    </row>
    <row r="18" spans="1:12">
      <c r="A18" s="95">
        <v>13</v>
      </c>
      <c r="B18" s="96" t="s">
        <v>178</v>
      </c>
      <c r="C18" s="22" t="s">
        <v>14</v>
      </c>
      <c r="D18" s="97" t="s">
        <v>110</v>
      </c>
      <c r="E18" s="320">
        <f t="shared" si="0"/>
        <v>30</v>
      </c>
      <c r="F18" s="1">
        <f t="shared" si="1"/>
        <v>5.8</v>
      </c>
      <c r="G18" s="133">
        <f t="shared" si="2"/>
        <v>5</v>
      </c>
    </row>
    <row r="19" spans="1:12">
      <c r="A19" s="95">
        <v>14</v>
      </c>
      <c r="B19" s="96" t="s">
        <v>179</v>
      </c>
      <c r="C19" s="32" t="s">
        <v>164</v>
      </c>
      <c r="D19" s="97">
        <v>33359</v>
      </c>
      <c r="E19" s="320">
        <f t="shared" si="0"/>
        <v>30</v>
      </c>
      <c r="F19" s="1">
        <f t="shared" si="1"/>
        <v>5.8</v>
      </c>
      <c r="G19" s="133">
        <f t="shared" si="2"/>
        <v>5</v>
      </c>
      <c r="L19" s="34"/>
    </row>
    <row r="20" spans="1:12">
      <c r="A20" s="95">
        <v>15</v>
      </c>
      <c r="B20" s="96" t="s">
        <v>250</v>
      </c>
      <c r="C20" s="22" t="s">
        <v>133</v>
      </c>
      <c r="D20" s="97">
        <v>35400</v>
      </c>
      <c r="E20" s="320">
        <f t="shared" si="0"/>
        <v>25</v>
      </c>
      <c r="F20" s="1">
        <f t="shared" si="1"/>
        <v>4.8</v>
      </c>
      <c r="G20" s="133">
        <f t="shared" si="2"/>
        <v>4</v>
      </c>
    </row>
    <row r="21" spans="1:12">
      <c r="A21" s="95">
        <v>16</v>
      </c>
      <c r="B21" s="96" t="s">
        <v>180</v>
      </c>
      <c r="C21" s="22" t="s">
        <v>97</v>
      </c>
      <c r="D21" s="97">
        <v>32264</v>
      </c>
      <c r="E21" s="320">
        <f t="shared" si="0"/>
        <v>33</v>
      </c>
      <c r="F21" s="1">
        <f t="shared" si="1"/>
        <v>6.4</v>
      </c>
      <c r="G21" s="133">
        <f t="shared" si="2"/>
        <v>6</v>
      </c>
    </row>
    <row r="22" spans="1:12">
      <c r="A22" s="95">
        <v>17</v>
      </c>
      <c r="B22" s="96" t="s">
        <v>181</v>
      </c>
      <c r="C22" s="22" t="s">
        <v>16</v>
      </c>
      <c r="D22" s="97" t="s">
        <v>112</v>
      </c>
      <c r="E22" s="320">
        <f t="shared" si="0"/>
        <v>29</v>
      </c>
      <c r="F22" s="1">
        <f t="shared" si="1"/>
        <v>5.6</v>
      </c>
      <c r="G22" s="133">
        <f t="shared" si="2"/>
        <v>5</v>
      </c>
    </row>
    <row r="23" spans="1:12">
      <c r="A23" s="95">
        <v>18</v>
      </c>
      <c r="B23" s="96" t="s">
        <v>182</v>
      </c>
      <c r="C23" s="22" t="s">
        <v>14</v>
      </c>
      <c r="D23" s="97" t="s">
        <v>113</v>
      </c>
      <c r="E23" s="320">
        <f t="shared" si="0"/>
        <v>31</v>
      </c>
      <c r="F23" s="1">
        <f t="shared" si="1"/>
        <v>6</v>
      </c>
      <c r="G23" s="133">
        <f t="shared" si="2"/>
        <v>6</v>
      </c>
    </row>
    <row r="24" spans="1:12">
      <c r="A24" s="95">
        <v>19</v>
      </c>
      <c r="B24" s="96" t="s">
        <v>183</v>
      </c>
      <c r="C24" s="22" t="s">
        <v>17</v>
      </c>
      <c r="D24" s="97">
        <v>36312</v>
      </c>
      <c r="E24" s="320">
        <f t="shared" si="0"/>
        <v>22</v>
      </c>
      <c r="F24" s="1">
        <f t="shared" si="1"/>
        <v>4.2</v>
      </c>
      <c r="G24" s="133">
        <f t="shared" si="2"/>
        <v>4</v>
      </c>
    </row>
    <row r="25" spans="1:12">
      <c r="A25" s="95">
        <v>20</v>
      </c>
      <c r="B25" s="96"/>
      <c r="C25" s="22"/>
      <c r="D25" s="97" t="s">
        <v>114</v>
      </c>
      <c r="E25" s="320" t="e">
        <f t="shared" si="0"/>
        <v>#VALUE!</v>
      </c>
      <c r="F25" s="1" t="e">
        <f t="shared" si="1"/>
        <v>#VALUE!</v>
      </c>
      <c r="G25" s="133" t="e">
        <f t="shared" si="2"/>
        <v>#VALUE!</v>
      </c>
    </row>
    <row r="26" spans="1:12">
      <c r="A26" s="95">
        <v>21</v>
      </c>
      <c r="B26" s="96" t="s">
        <v>184</v>
      </c>
      <c r="C26" s="22" t="s">
        <v>98</v>
      </c>
      <c r="D26" s="97">
        <v>32599</v>
      </c>
      <c r="E26" s="320">
        <f t="shared" si="0"/>
        <v>33</v>
      </c>
      <c r="F26" s="1">
        <f t="shared" si="1"/>
        <v>6.4</v>
      </c>
      <c r="G26" s="133">
        <f t="shared" si="2"/>
        <v>6</v>
      </c>
    </row>
    <row r="27" spans="1:12">
      <c r="A27" s="95">
        <v>22</v>
      </c>
      <c r="B27" s="96" t="s">
        <v>18</v>
      </c>
      <c r="C27" s="22" t="s">
        <v>19</v>
      </c>
      <c r="D27" s="97">
        <v>34516</v>
      </c>
      <c r="E27" s="320">
        <f t="shared" si="0"/>
        <v>27</v>
      </c>
      <c r="F27" s="1">
        <f t="shared" si="1"/>
        <v>5.2</v>
      </c>
      <c r="G27" s="133">
        <f t="shared" si="2"/>
        <v>5</v>
      </c>
    </row>
    <row r="28" spans="1:12">
      <c r="A28" s="95">
        <v>23</v>
      </c>
      <c r="B28" s="98" t="s">
        <v>191</v>
      </c>
      <c r="C28" s="22" t="s">
        <v>193</v>
      </c>
      <c r="D28" s="97">
        <v>32964</v>
      </c>
      <c r="E28" s="320">
        <f t="shared" si="0"/>
        <v>32</v>
      </c>
      <c r="F28" s="1">
        <f t="shared" si="1"/>
        <v>6.2</v>
      </c>
      <c r="G28" s="133">
        <f t="shared" si="2"/>
        <v>6</v>
      </c>
    </row>
    <row r="29" spans="1:12">
      <c r="A29" s="95">
        <v>24</v>
      </c>
      <c r="B29" s="96" t="s">
        <v>99</v>
      </c>
      <c r="C29" s="22" t="s">
        <v>100</v>
      </c>
      <c r="D29" s="97">
        <v>30195</v>
      </c>
      <c r="E29" s="320">
        <f t="shared" si="0"/>
        <v>39</v>
      </c>
      <c r="F29" s="1">
        <f t="shared" si="1"/>
        <v>7.6</v>
      </c>
      <c r="G29" s="133">
        <f t="shared" si="2"/>
        <v>7</v>
      </c>
    </row>
    <row r="30" spans="1:12">
      <c r="A30" s="95">
        <v>25</v>
      </c>
      <c r="B30" s="96" t="s">
        <v>185</v>
      </c>
      <c r="C30" s="22" t="s">
        <v>21</v>
      </c>
      <c r="D30" s="97" t="s">
        <v>114</v>
      </c>
      <c r="E30" s="320" t="e">
        <f t="shared" si="0"/>
        <v>#VALUE!</v>
      </c>
      <c r="F30" s="1" t="e">
        <f t="shared" si="1"/>
        <v>#VALUE!</v>
      </c>
      <c r="G30" s="133" t="e">
        <f t="shared" si="2"/>
        <v>#VALUE!</v>
      </c>
    </row>
    <row r="31" spans="1:12">
      <c r="A31" s="95">
        <v>27</v>
      </c>
      <c r="B31" s="96" t="s">
        <v>171</v>
      </c>
      <c r="C31" s="22" t="s">
        <v>22</v>
      </c>
      <c r="D31" s="97">
        <v>27851</v>
      </c>
      <c r="E31" s="320">
        <f t="shared" si="0"/>
        <v>46</v>
      </c>
      <c r="F31" s="1">
        <f t="shared" si="1"/>
        <v>9</v>
      </c>
      <c r="G31" s="133">
        <f t="shared" si="2"/>
        <v>9</v>
      </c>
    </row>
    <row r="32" spans="1:12">
      <c r="A32" s="95">
        <v>26</v>
      </c>
      <c r="B32" s="96" t="s">
        <v>55</v>
      </c>
      <c r="C32" s="22" t="s">
        <v>101</v>
      </c>
      <c r="D32" s="97">
        <v>27364</v>
      </c>
      <c r="E32" s="320">
        <f t="shared" si="0"/>
        <v>47</v>
      </c>
      <c r="F32" s="1">
        <f t="shared" si="1"/>
        <v>9.1999999999999993</v>
      </c>
      <c r="G32" s="133">
        <f t="shared" si="2"/>
        <v>9</v>
      </c>
    </row>
    <row r="33" spans="1:7">
      <c r="A33" s="95">
        <v>28</v>
      </c>
      <c r="B33" s="96" t="s">
        <v>186</v>
      </c>
      <c r="C33" s="22" t="s">
        <v>24</v>
      </c>
      <c r="D33" s="97">
        <v>32721</v>
      </c>
      <c r="E33" s="320">
        <f t="shared" si="0"/>
        <v>32</v>
      </c>
      <c r="F33" s="1">
        <f t="shared" si="1"/>
        <v>6.2</v>
      </c>
      <c r="G33" s="133">
        <f t="shared" si="2"/>
        <v>6</v>
      </c>
    </row>
    <row r="34" spans="1:7">
      <c r="A34" s="95">
        <v>29</v>
      </c>
      <c r="B34" s="96" t="s">
        <v>187</v>
      </c>
      <c r="C34" s="22" t="s">
        <v>116</v>
      </c>
      <c r="D34" s="97">
        <v>39083</v>
      </c>
      <c r="E34" s="320">
        <f t="shared" si="0"/>
        <v>15</v>
      </c>
      <c r="F34" s="1">
        <f t="shared" si="1"/>
        <v>2.8</v>
      </c>
      <c r="G34" s="133">
        <f t="shared" si="2"/>
        <v>2</v>
      </c>
    </row>
    <row r="35" spans="1:7">
      <c r="A35" s="95">
        <v>30</v>
      </c>
      <c r="B35" s="96" t="s">
        <v>25</v>
      </c>
      <c r="C35" s="22" t="s">
        <v>26</v>
      </c>
      <c r="D35" s="97" t="s">
        <v>117</v>
      </c>
      <c r="E35" s="320">
        <f t="shared" si="0"/>
        <v>31</v>
      </c>
      <c r="F35" s="1">
        <f t="shared" si="1"/>
        <v>6</v>
      </c>
      <c r="G35" s="133">
        <f t="shared" si="2"/>
        <v>6</v>
      </c>
    </row>
    <row r="36" spans="1:7">
      <c r="A36" s="95">
        <v>31</v>
      </c>
      <c r="B36" s="96"/>
      <c r="C36" s="22"/>
      <c r="D36" s="155" t="s">
        <v>114</v>
      </c>
      <c r="E36" s="320" t="e">
        <f t="shared" si="0"/>
        <v>#VALUE!</v>
      </c>
      <c r="F36" s="1" t="e">
        <f t="shared" si="1"/>
        <v>#VALUE!</v>
      </c>
      <c r="G36" s="133" t="e">
        <f t="shared" si="2"/>
        <v>#VALUE!</v>
      </c>
    </row>
    <row r="37" spans="1:7">
      <c r="A37" s="95">
        <v>32</v>
      </c>
      <c r="B37" s="96" t="s">
        <v>205</v>
      </c>
      <c r="C37" s="22"/>
      <c r="D37" s="97" t="s">
        <v>114</v>
      </c>
      <c r="E37" s="320" t="e">
        <f t="shared" si="0"/>
        <v>#VALUE!</v>
      </c>
      <c r="F37" s="1" t="e">
        <f t="shared" si="1"/>
        <v>#VALUE!</v>
      </c>
      <c r="G37" s="133" t="e">
        <f t="shared" si="2"/>
        <v>#VALUE!</v>
      </c>
    </row>
    <row r="38" spans="1:7">
      <c r="A38" s="95">
        <v>33</v>
      </c>
      <c r="B38" s="96" t="s">
        <v>53</v>
      </c>
      <c r="C38" s="22" t="s">
        <v>27</v>
      </c>
      <c r="D38" s="97" t="s">
        <v>118</v>
      </c>
      <c r="E38" s="320">
        <f t="shared" si="0"/>
        <v>35</v>
      </c>
      <c r="F38" s="1">
        <f t="shared" si="1"/>
        <v>6.8</v>
      </c>
      <c r="G38" s="133">
        <f t="shared" si="2"/>
        <v>6</v>
      </c>
    </row>
    <row r="39" spans="1:7">
      <c r="A39" s="95">
        <v>34</v>
      </c>
      <c r="B39" s="96" t="s">
        <v>189</v>
      </c>
      <c r="C39" s="22" t="s">
        <v>165</v>
      </c>
      <c r="D39" s="97" t="s">
        <v>114</v>
      </c>
      <c r="E39" s="320" t="e">
        <f t="shared" si="0"/>
        <v>#VALUE!</v>
      </c>
      <c r="F39" s="1" t="e">
        <f t="shared" si="1"/>
        <v>#VALUE!</v>
      </c>
      <c r="G39" s="133" t="e">
        <f t="shared" si="2"/>
        <v>#VALUE!</v>
      </c>
    </row>
    <row r="40" spans="1:7">
      <c r="A40" s="95">
        <v>35</v>
      </c>
      <c r="B40" s="96" t="s">
        <v>219</v>
      </c>
      <c r="C40" s="22" t="s">
        <v>20</v>
      </c>
      <c r="D40" s="97">
        <v>29007</v>
      </c>
      <c r="E40" s="320">
        <f t="shared" si="0"/>
        <v>42</v>
      </c>
      <c r="F40" s="1">
        <f t="shared" si="1"/>
        <v>8.1999999999999993</v>
      </c>
      <c r="G40" s="133">
        <f t="shared" si="2"/>
        <v>8</v>
      </c>
    </row>
    <row r="41" spans="1:7" ht="15" customHeight="1">
      <c r="A41" s="95">
        <v>36</v>
      </c>
      <c r="B41" s="98" t="s">
        <v>206</v>
      </c>
      <c r="C41" s="22"/>
      <c r="D41" s="97" t="s">
        <v>114</v>
      </c>
      <c r="E41" s="320" t="e">
        <f t="shared" si="0"/>
        <v>#VALUE!</v>
      </c>
      <c r="F41" s="1" t="e">
        <f t="shared" si="1"/>
        <v>#VALUE!</v>
      </c>
      <c r="G41" s="133" t="e">
        <f t="shared" si="2"/>
        <v>#VALUE!</v>
      </c>
    </row>
    <row r="42" spans="1:7">
      <c r="A42" s="95">
        <v>37</v>
      </c>
      <c r="B42" s="96" t="s">
        <v>272</v>
      </c>
      <c r="C42" s="22"/>
      <c r="D42" s="97" t="s">
        <v>114</v>
      </c>
      <c r="E42" s="320" t="e">
        <f t="shared" si="0"/>
        <v>#VALUE!</v>
      </c>
      <c r="F42" s="1" t="e">
        <f t="shared" si="1"/>
        <v>#VALUE!</v>
      </c>
      <c r="G42" s="133" t="e">
        <f t="shared" si="2"/>
        <v>#VALUE!</v>
      </c>
    </row>
    <row r="43" spans="1:7">
      <c r="A43" s="95">
        <v>38</v>
      </c>
      <c r="B43" s="98" t="s">
        <v>255</v>
      </c>
      <c r="C43" s="280" t="s">
        <v>273</v>
      </c>
      <c r="D43" s="97">
        <v>32599</v>
      </c>
      <c r="E43" s="320">
        <f t="shared" si="0"/>
        <v>33</v>
      </c>
      <c r="F43" s="1">
        <f t="shared" si="1"/>
        <v>6.4</v>
      </c>
      <c r="G43" s="133">
        <f t="shared" si="2"/>
        <v>6</v>
      </c>
    </row>
    <row r="44" spans="1:7">
      <c r="A44" s="95">
        <v>39</v>
      </c>
      <c r="B44" s="98" t="s">
        <v>257</v>
      </c>
      <c r="C44" s="280" t="s">
        <v>274</v>
      </c>
      <c r="D44" s="97">
        <v>32905</v>
      </c>
      <c r="E44" s="320">
        <f t="shared" si="0"/>
        <v>32</v>
      </c>
      <c r="F44" s="1">
        <f t="shared" si="1"/>
        <v>6.2</v>
      </c>
      <c r="G44" s="133">
        <f t="shared" si="2"/>
        <v>6</v>
      </c>
    </row>
    <row r="45" spans="1:7" ht="13.7" customHeight="1">
      <c r="A45" s="95">
        <v>40</v>
      </c>
      <c r="B45" s="315" t="s">
        <v>259</v>
      </c>
      <c r="C45" s="280" t="s">
        <v>275</v>
      </c>
      <c r="D45" s="97" t="s">
        <v>114</v>
      </c>
      <c r="E45" s="320" t="e">
        <f t="shared" si="0"/>
        <v>#VALUE!</v>
      </c>
      <c r="F45" s="1" t="e">
        <f t="shared" si="1"/>
        <v>#VALUE!</v>
      </c>
      <c r="G45" s="133" t="e">
        <f t="shared" si="2"/>
        <v>#VALUE!</v>
      </c>
    </row>
    <row r="46" spans="1:7" ht="14.25" thickBot="1">
      <c r="A46" s="316">
        <v>41</v>
      </c>
      <c r="B46" s="99" t="s">
        <v>261</v>
      </c>
      <c r="C46" s="39" t="s">
        <v>276</v>
      </c>
      <c r="D46" s="317" t="s">
        <v>114</v>
      </c>
      <c r="E46" s="320" t="e">
        <f t="shared" si="0"/>
        <v>#VALUE!</v>
      </c>
      <c r="F46" s="1" t="e">
        <f t="shared" si="1"/>
        <v>#VALUE!</v>
      </c>
      <c r="G46" s="133" t="e">
        <f t="shared" si="2"/>
        <v>#VALUE!</v>
      </c>
    </row>
    <row r="48" spans="1:7">
      <c r="C48" s="102" t="s">
        <v>119</v>
      </c>
      <c r="D48" s="102"/>
      <c r="E48" s="102"/>
    </row>
    <row r="49" spans="2:8">
      <c r="C49" s="87" t="s">
        <v>120</v>
      </c>
      <c r="D49" s="87"/>
      <c r="E49" s="87"/>
    </row>
    <row r="52" spans="2:8">
      <c r="B52" s="87" t="s">
        <v>121</v>
      </c>
      <c r="C52" s="87"/>
      <c r="D52" s="87"/>
      <c r="E52" s="87"/>
      <c r="F52" s="87"/>
      <c r="G52" s="87"/>
      <c r="H52" s="87"/>
    </row>
    <row r="53" spans="2:8">
      <c r="B53" s="100" t="s">
        <v>102</v>
      </c>
      <c r="F53">
        <v>1</v>
      </c>
    </row>
    <row r="54" spans="2:8">
      <c r="B54" s="100" t="s">
        <v>103</v>
      </c>
      <c r="D54" s="88"/>
      <c r="F54">
        <v>2</v>
      </c>
    </row>
    <row r="55" spans="2:8">
      <c r="B55" s="100" t="s">
        <v>104</v>
      </c>
      <c r="D55" s="88"/>
      <c r="F55">
        <v>3</v>
      </c>
    </row>
    <row r="56" spans="2:8">
      <c r="B56" s="100" t="s">
        <v>105</v>
      </c>
      <c r="D56" s="100"/>
      <c r="F56">
        <v>4</v>
      </c>
    </row>
    <row r="57" spans="2:8">
      <c r="B57" s="100" t="s">
        <v>106</v>
      </c>
      <c r="D57" s="100"/>
      <c r="F57">
        <v>5</v>
      </c>
    </row>
    <row r="58" spans="2:8">
      <c r="B58" s="100" t="s">
        <v>123</v>
      </c>
      <c r="D58" s="100"/>
      <c r="F58">
        <v>6</v>
      </c>
    </row>
    <row r="59" spans="2:8">
      <c r="B59" s="100" t="s">
        <v>124</v>
      </c>
      <c r="D59" s="100"/>
      <c r="F59">
        <v>7</v>
      </c>
    </row>
    <row r="60" spans="2:8">
      <c r="B60" s="100" t="s">
        <v>122</v>
      </c>
      <c r="F60">
        <v>8</v>
      </c>
    </row>
    <row r="61" spans="2:8">
      <c r="F61">
        <v>9</v>
      </c>
    </row>
    <row r="62" spans="2:8">
      <c r="F62">
        <v>10</v>
      </c>
    </row>
    <row r="63" spans="2:8">
      <c r="D63" s="103"/>
      <c r="F63">
        <v>11</v>
      </c>
    </row>
    <row r="64" spans="2:8">
      <c r="D64" s="88" t="s">
        <v>125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OYC-PC</cp:lastModifiedBy>
  <cp:lastPrinted>2022-03-06T03:00:53Z</cp:lastPrinted>
  <dcterms:created xsi:type="dcterms:W3CDTF">2010-04-13T00:33:50Z</dcterms:created>
  <dcterms:modified xsi:type="dcterms:W3CDTF">2022-05-15T07:10:40Z</dcterms:modified>
</cp:coreProperties>
</file>