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291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8" l="1"/>
  <c r="F13" i="8"/>
  <c r="N13" i="8"/>
  <c r="O13" i="8" s="1"/>
  <c r="E14" i="8"/>
  <c r="F14" i="8"/>
  <c r="N14" i="8"/>
  <c r="O14" i="8" s="1"/>
  <c r="C125" i="12" l="1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 s="1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 s="1"/>
  <c r="C99" i="12"/>
  <c r="D99" i="12" s="1"/>
  <c r="C98" i="12"/>
  <c r="D98" i="12" s="1"/>
  <c r="C97" i="12"/>
  <c r="D97" i="12" s="1"/>
  <c r="C96" i="12"/>
  <c r="D96" i="12" s="1"/>
  <c r="C95" i="12"/>
  <c r="D95" i="12" s="1"/>
  <c r="C94" i="12"/>
  <c r="D94" i="12" s="1"/>
  <c r="D93" i="12"/>
  <c r="C93" i="12"/>
  <c r="C92" i="12"/>
  <c r="D92" i="12" s="1"/>
  <c r="D91" i="12"/>
  <c r="C91" i="12"/>
  <c r="C90" i="12"/>
  <c r="D90" i="12" s="1"/>
  <c r="D89" i="12"/>
  <c r="C89" i="12"/>
  <c r="C88" i="12"/>
  <c r="D88" i="12" s="1"/>
  <c r="D87" i="12"/>
  <c r="C87" i="12"/>
  <c r="C86" i="12"/>
  <c r="D86" i="12"/>
  <c r="D85" i="12"/>
  <c r="C85" i="12"/>
  <c r="C84" i="12"/>
  <c r="D84" i="12"/>
  <c r="D83" i="12"/>
  <c r="C83" i="12"/>
  <c r="C82" i="12"/>
  <c r="D82" i="12"/>
  <c r="D81" i="12"/>
  <c r="C81" i="12"/>
  <c r="C80" i="12"/>
  <c r="D80" i="12"/>
  <c r="D79" i="12"/>
  <c r="C79" i="12"/>
  <c r="C78" i="12"/>
  <c r="D78" i="12"/>
  <c r="D77" i="12"/>
  <c r="C77" i="12"/>
  <c r="C76" i="12"/>
  <c r="D76" i="12"/>
  <c r="D75" i="12"/>
  <c r="C75" i="12"/>
  <c r="C74" i="12"/>
  <c r="D74" i="12"/>
  <c r="D73" i="12"/>
  <c r="C73" i="12"/>
  <c r="C72" i="12"/>
  <c r="D72" i="12"/>
  <c r="D71" i="12"/>
  <c r="C71" i="12"/>
  <c r="C70" i="12"/>
  <c r="D70" i="12"/>
  <c r="D69" i="12"/>
  <c r="C69" i="12"/>
  <c r="C68" i="12"/>
  <c r="D68" i="12"/>
  <c r="D67" i="12"/>
  <c r="C67" i="12"/>
  <c r="C66" i="12"/>
  <c r="D66" i="12"/>
  <c r="D65" i="12"/>
  <c r="C65" i="12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/>
  <c r="G40" i="12" s="1"/>
  <c r="E39" i="12"/>
  <c r="F39" i="12" s="1"/>
  <c r="G39" i="12" s="1"/>
  <c r="E38" i="12"/>
  <c r="F38" i="12" s="1"/>
  <c r="G38" i="12" s="1"/>
  <c r="E37" i="12"/>
  <c r="F37" i="12" s="1"/>
  <c r="G37" i="12" s="1"/>
  <c r="G36" i="12"/>
  <c r="F36" i="12"/>
  <c r="E36" i="12"/>
  <c r="F35" i="12"/>
  <c r="G35" i="12" s="1"/>
  <c r="E35" i="12"/>
  <c r="E34" i="12"/>
  <c r="F34" i="12" s="1"/>
  <c r="G34" i="12" s="1"/>
  <c r="E33" i="12"/>
  <c r="F33" i="12" s="1"/>
  <c r="G33" i="12" s="1"/>
  <c r="G32" i="12"/>
  <c r="F32" i="12"/>
  <c r="E32" i="12"/>
  <c r="E31" i="12"/>
  <c r="F31" i="12" s="1"/>
  <c r="G31" i="12" s="1"/>
  <c r="E30" i="12"/>
  <c r="F30" i="12" s="1"/>
  <c r="G30" i="12" s="1"/>
  <c r="E29" i="12"/>
  <c r="F29" i="12" s="1"/>
  <c r="G29" i="12" s="1"/>
  <c r="F28" i="12"/>
  <c r="G28" i="12" s="1"/>
  <c r="E28" i="12"/>
  <c r="E27" i="12"/>
  <c r="F27" i="12" s="1"/>
  <c r="G27" i="12" s="1"/>
  <c r="E26" i="12"/>
  <c r="F26" i="12" s="1"/>
  <c r="G26" i="12" s="1"/>
  <c r="E25" i="12"/>
  <c r="F25" i="12" s="1"/>
  <c r="G25" i="12" s="1"/>
  <c r="F24" i="12"/>
  <c r="G24" i="12" s="1"/>
  <c r="E24" i="12"/>
  <c r="F23" i="12"/>
  <c r="G23" i="12" s="1"/>
  <c r="E23" i="12"/>
  <c r="E22" i="12"/>
  <c r="F22" i="12" s="1"/>
  <c r="G22" i="12" s="1"/>
  <c r="E21" i="12"/>
  <c r="F21" i="12" s="1"/>
  <c r="G21" i="12" s="1"/>
  <c r="G20" i="12"/>
  <c r="F20" i="12"/>
  <c r="E20" i="12"/>
  <c r="F19" i="12"/>
  <c r="G19" i="12" s="1"/>
  <c r="E19" i="12"/>
  <c r="E18" i="12"/>
  <c r="F18" i="12" s="1"/>
  <c r="G18" i="12" s="1"/>
  <c r="E17" i="12"/>
  <c r="F17" i="12" s="1"/>
  <c r="G17" i="12" s="1"/>
  <c r="G16" i="12"/>
  <c r="F16" i="12"/>
  <c r="E16" i="12"/>
  <c r="E15" i="12"/>
  <c r="F15" i="12" s="1"/>
  <c r="G15" i="12" s="1"/>
  <c r="E14" i="12"/>
  <c r="F14" i="12" s="1"/>
  <c r="G14" i="12" s="1"/>
  <c r="E13" i="12"/>
  <c r="F13" i="12" s="1"/>
  <c r="G13" i="12" s="1"/>
  <c r="F12" i="12"/>
  <c r="G12" i="12" s="1"/>
  <c r="E12" i="12"/>
  <c r="E11" i="12"/>
  <c r="F11" i="12" s="1"/>
  <c r="G11" i="12" s="1"/>
  <c r="E10" i="12"/>
  <c r="F10" i="12" s="1"/>
  <c r="G10" i="12" s="1"/>
  <c r="E9" i="12"/>
  <c r="F9" i="12" s="1"/>
  <c r="G9" i="12" s="1"/>
  <c r="F8" i="12"/>
  <c r="G8" i="12" s="1"/>
  <c r="E8" i="12"/>
  <c r="F7" i="12"/>
  <c r="G7" i="12" s="1"/>
  <c r="E7" i="12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/>
  <c r="L61" i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 s="1"/>
  <c r="K55" i="1"/>
  <c r="H55" i="1"/>
  <c r="K54" i="1"/>
  <c r="L54" i="1" s="1"/>
  <c r="H54" i="1"/>
  <c r="K53" i="1"/>
  <c r="H53" i="1"/>
  <c r="L53" i="1" s="1"/>
  <c r="K52" i="1"/>
  <c r="L52" i="1" s="1"/>
  <c r="H52" i="1"/>
  <c r="K51" i="1"/>
  <c r="L51" i="1"/>
  <c r="H51" i="1"/>
  <c r="K50" i="1"/>
  <c r="H50" i="1"/>
  <c r="L50" i="1" s="1"/>
  <c r="K49" i="1"/>
  <c r="H49" i="1"/>
  <c r="L49" i="1" s="1"/>
  <c r="L48" i="1"/>
  <c r="K48" i="1"/>
  <c r="H48" i="1"/>
  <c r="K47" i="1"/>
  <c r="H47" i="1"/>
  <c r="L47" i="1" s="1"/>
  <c r="K46" i="1"/>
  <c r="H46" i="1"/>
  <c r="L46" i="1" s="1"/>
  <c r="K45" i="1"/>
  <c r="H45" i="1"/>
  <c r="K44" i="1"/>
  <c r="H44" i="1"/>
  <c r="K43" i="1"/>
  <c r="H43" i="1"/>
  <c r="L43" i="1" s="1"/>
  <c r="K42" i="1"/>
  <c r="L42" i="1" s="1"/>
  <c r="H42" i="1"/>
  <c r="K41" i="1"/>
  <c r="L41" i="1"/>
  <c r="H41" i="1"/>
  <c r="J40" i="1"/>
  <c r="K40" i="1" s="1"/>
  <c r="L40" i="1" s="1"/>
  <c r="H39" i="1"/>
  <c r="L39" i="1"/>
  <c r="L38" i="1"/>
  <c r="L37" i="1"/>
  <c r="L36" i="1"/>
  <c r="J35" i="1"/>
  <c r="K35" i="1" s="1"/>
  <c r="L35" i="1" s="1"/>
  <c r="L34" i="1"/>
  <c r="J34" i="1"/>
  <c r="K34" i="1" s="1"/>
  <c r="H34" i="1"/>
  <c r="J33" i="1"/>
  <c r="K33" i="1"/>
  <c r="L33" i="1" s="1"/>
  <c r="H33" i="1"/>
  <c r="J32" i="1"/>
  <c r="K32" i="1" s="1"/>
  <c r="H32" i="1"/>
  <c r="K31" i="1"/>
  <c r="L31" i="1" s="1"/>
  <c r="J31" i="1"/>
  <c r="J30" i="1"/>
  <c r="K30" i="1"/>
  <c r="H30" i="1"/>
  <c r="J29" i="1"/>
  <c r="K29" i="1"/>
  <c r="L29" i="1"/>
  <c r="H29" i="1"/>
  <c r="J28" i="1"/>
  <c r="K28" i="1"/>
  <c r="H28" i="1"/>
  <c r="L28" i="1" s="1"/>
  <c r="J27" i="1"/>
  <c r="K27" i="1"/>
  <c r="H27" i="1"/>
  <c r="L27" i="1" s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H22" i="1"/>
  <c r="J21" i="1"/>
  <c r="K21" i="1"/>
  <c r="L21" i="1" s="1"/>
  <c r="H21" i="1"/>
  <c r="J20" i="1"/>
  <c r="K20" i="1"/>
  <c r="L20" i="1" s="1"/>
  <c r="H20" i="1"/>
  <c r="J19" i="1"/>
  <c r="K19" i="1"/>
  <c r="L19" i="1"/>
  <c r="H19" i="1"/>
  <c r="J18" i="1"/>
  <c r="K18" i="1"/>
  <c r="H18" i="1"/>
  <c r="L18" i="1" s="1"/>
  <c r="J17" i="1"/>
  <c r="K17" i="1" s="1"/>
  <c r="L17" i="1" s="1"/>
  <c r="H17" i="1"/>
  <c r="J16" i="1"/>
  <c r="K16" i="1" s="1"/>
  <c r="H16" i="1"/>
  <c r="J15" i="1"/>
  <c r="K15" i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/>
  <c r="L11" i="1" s="1"/>
  <c r="H11" i="1"/>
  <c r="J10" i="1"/>
  <c r="K10" i="1"/>
  <c r="L10" i="1" s="1"/>
  <c r="H10" i="1"/>
  <c r="J9" i="1"/>
  <c r="K9" i="1" s="1"/>
  <c r="L9" i="1"/>
  <c r="J8" i="1"/>
  <c r="K8" i="1" s="1"/>
  <c r="L8" i="1" s="1"/>
  <c r="H8" i="1"/>
  <c r="J7" i="1"/>
  <c r="K7" i="1"/>
  <c r="L7" i="1" s="1"/>
  <c r="H7" i="1"/>
  <c r="J6" i="1"/>
  <c r="K6" i="1"/>
  <c r="H6" i="1"/>
  <c r="J5" i="1"/>
  <c r="K5" i="1" s="1"/>
  <c r="L5" i="1" s="1"/>
  <c r="H5" i="1"/>
  <c r="H3" i="5"/>
  <c r="I3" i="5"/>
  <c r="E5" i="5"/>
  <c r="F5" i="5"/>
  <c r="G5" i="5"/>
  <c r="H5" i="5" s="1"/>
  <c r="I5" i="5"/>
  <c r="E6" i="5"/>
  <c r="F6" i="5"/>
  <c r="G6" i="5"/>
  <c r="H6" i="5"/>
  <c r="I6" i="5"/>
  <c r="E7" i="5"/>
  <c r="F7" i="5"/>
  <c r="G7" i="5"/>
  <c r="H7" i="5" s="1"/>
  <c r="I7" i="5"/>
  <c r="E9" i="5"/>
  <c r="F9" i="5"/>
  <c r="G9" i="5"/>
  <c r="H9" i="5" s="1"/>
  <c r="I9" i="5"/>
  <c r="E17" i="5"/>
  <c r="F17" i="5"/>
  <c r="G17" i="5"/>
  <c r="H17" i="5"/>
  <c r="I17" i="5"/>
  <c r="J17" i="5" s="1"/>
  <c r="K17" i="5" s="1"/>
  <c r="L17" i="5" s="1"/>
  <c r="M17" i="5" s="1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J14" i="5" s="1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E10" i="5"/>
  <c r="F10" i="5"/>
  <c r="G10" i="5"/>
  <c r="H10" i="5"/>
  <c r="I10" i="5"/>
  <c r="E12" i="5"/>
  <c r="F12" i="5"/>
  <c r="G12" i="5"/>
  <c r="H12" i="5" s="1"/>
  <c r="I12" i="5"/>
  <c r="E13" i="5"/>
  <c r="F13" i="5"/>
  <c r="G13" i="5"/>
  <c r="H13" i="5" s="1"/>
  <c r="I13" i="5"/>
  <c r="E15" i="5"/>
  <c r="F15" i="5"/>
  <c r="G15" i="5"/>
  <c r="H15" i="5" s="1"/>
  <c r="I15" i="5"/>
  <c r="E18" i="5"/>
  <c r="F18" i="5"/>
  <c r="G18" i="5"/>
  <c r="H18" i="5" s="1"/>
  <c r="I18" i="5"/>
  <c r="J18" i="5" s="1"/>
  <c r="K18" i="5" s="1"/>
  <c r="L18" i="5" s="1"/>
  <c r="E19" i="5"/>
  <c r="F19" i="5"/>
  <c r="G19" i="5"/>
  <c r="H19" i="5" s="1"/>
  <c r="I19" i="5"/>
  <c r="J19" i="5" s="1"/>
  <c r="K19" i="5" s="1"/>
  <c r="L19" i="5" s="1"/>
  <c r="E20" i="5"/>
  <c r="F20" i="5"/>
  <c r="G20" i="5"/>
  <c r="H20" i="5"/>
  <c r="I20" i="5"/>
  <c r="J20" i="5" s="1"/>
  <c r="K20" i="5" s="1"/>
  <c r="L20" i="5" s="1"/>
  <c r="E21" i="5"/>
  <c r="F21" i="5"/>
  <c r="G21" i="5"/>
  <c r="H21" i="5"/>
  <c r="I21" i="5"/>
  <c r="J21" i="5" s="1"/>
  <c r="K21" i="5" s="1"/>
  <c r="L21" i="5" s="1"/>
  <c r="E22" i="5"/>
  <c r="F22" i="5"/>
  <c r="G22" i="5"/>
  <c r="H22" i="5"/>
  <c r="I22" i="5"/>
  <c r="E23" i="5"/>
  <c r="F23" i="5"/>
  <c r="G23" i="5"/>
  <c r="H23" i="5" s="1"/>
  <c r="I23" i="5"/>
  <c r="J23" i="5" s="1"/>
  <c r="K23" i="5" s="1"/>
  <c r="E24" i="5"/>
  <c r="F24" i="5"/>
  <c r="G24" i="5"/>
  <c r="H24" i="5"/>
  <c r="I24" i="5"/>
  <c r="J24" i="5" s="1"/>
  <c r="K24" i="5" s="1"/>
  <c r="L24" i="5" s="1"/>
  <c r="N24" i="5" s="1"/>
  <c r="E25" i="5"/>
  <c r="F25" i="5"/>
  <c r="G25" i="5"/>
  <c r="H25" i="5" s="1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J31" i="5" s="1"/>
  <c r="K31" i="5" s="1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/>
  <c r="I38" i="5"/>
  <c r="E39" i="5"/>
  <c r="F39" i="5"/>
  <c r="G39" i="5"/>
  <c r="H39" i="5" s="1"/>
  <c r="I39" i="5"/>
  <c r="J39" i="5" s="1"/>
  <c r="K39" i="5" s="1"/>
  <c r="L39" i="5" s="1"/>
  <c r="N39" i="5" s="1"/>
  <c r="E40" i="5"/>
  <c r="F40" i="5"/>
  <c r="G40" i="5"/>
  <c r="H40" i="5"/>
  <c r="I40" i="5"/>
  <c r="E41" i="5"/>
  <c r="F41" i="5"/>
  <c r="G41" i="5"/>
  <c r="H41" i="5"/>
  <c r="I41" i="5"/>
  <c r="L3" i="8"/>
  <c r="N3" i="8"/>
  <c r="E5" i="8"/>
  <c r="F5" i="8"/>
  <c r="N5" i="8"/>
  <c r="E7" i="8"/>
  <c r="F7" i="8"/>
  <c r="N7" i="8"/>
  <c r="O7" i="8" s="1"/>
  <c r="P7" i="8" s="1"/>
  <c r="E8" i="8"/>
  <c r="F8" i="8"/>
  <c r="N8" i="8"/>
  <c r="O8" i="8" s="1"/>
  <c r="P8" i="8" s="1"/>
  <c r="E11" i="8"/>
  <c r="F11" i="8"/>
  <c r="N11" i="8"/>
  <c r="O11" i="8" s="1"/>
  <c r="P11" i="8" s="1"/>
  <c r="E12" i="8"/>
  <c r="F12" i="8"/>
  <c r="N12" i="8"/>
  <c r="O12" i="8" s="1"/>
  <c r="P12" i="8" s="1"/>
  <c r="E10" i="8"/>
  <c r="F10" i="8"/>
  <c r="N10" i="8"/>
  <c r="E6" i="8"/>
  <c r="F6" i="8"/>
  <c r="N6" i="8"/>
  <c r="O6" i="8" s="1"/>
  <c r="P6" i="8" s="1"/>
  <c r="E9" i="8"/>
  <c r="F9" i="8"/>
  <c r="N9" i="8"/>
  <c r="E15" i="8"/>
  <c r="F15" i="8"/>
  <c r="N15" i="8"/>
  <c r="E16" i="8"/>
  <c r="F16" i="8"/>
  <c r="N16" i="8"/>
  <c r="E17" i="8"/>
  <c r="F17" i="8"/>
  <c r="N17" i="8"/>
  <c r="O17" i="8" s="1"/>
  <c r="P17" i="8" s="1"/>
  <c r="E18" i="8"/>
  <c r="F18" i="8"/>
  <c r="N18" i="8"/>
  <c r="O18" i="8" s="1"/>
  <c r="P18" i="8" s="1"/>
  <c r="E19" i="8"/>
  <c r="F19" i="8"/>
  <c r="N19" i="8"/>
  <c r="E20" i="8"/>
  <c r="F20" i="8"/>
  <c r="N20" i="8"/>
  <c r="E21" i="8"/>
  <c r="F21" i="8"/>
  <c r="N21" i="8"/>
  <c r="E22" i="8"/>
  <c r="F22" i="8"/>
  <c r="N22" i="8"/>
  <c r="O22" i="8" s="1"/>
  <c r="P22" i="8" s="1"/>
  <c r="E23" i="8"/>
  <c r="F23" i="8"/>
  <c r="N23" i="8"/>
  <c r="E24" i="8"/>
  <c r="F24" i="8"/>
  <c r="N24" i="8"/>
  <c r="O24" i="8" s="1"/>
  <c r="P24" i="8" s="1"/>
  <c r="E25" i="8"/>
  <c r="F25" i="8"/>
  <c r="N25" i="8"/>
  <c r="E26" i="8"/>
  <c r="F26" i="8"/>
  <c r="N26" i="8"/>
  <c r="E27" i="8"/>
  <c r="F27" i="8"/>
  <c r="N27" i="8"/>
  <c r="O27" i="8" s="1"/>
  <c r="P27" i="8" s="1"/>
  <c r="E28" i="8"/>
  <c r="F28" i="8"/>
  <c r="N28" i="8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9" i="5"/>
  <c r="K9" i="5" s="1"/>
  <c r="O5" i="8"/>
  <c r="P5" i="8" s="1"/>
  <c r="F41" i="8"/>
  <c r="L14" i="1"/>
  <c r="L16" i="1"/>
  <c r="L22" i="1"/>
  <c r="L24" i="1"/>
  <c r="L26" i="1"/>
  <c r="L30" i="1"/>
  <c r="L45" i="1"/>
  <c r="L32" i="1"/>
  <c r="M6" i="8"/>
  <c r="O25" i="8"/>
  <c r="P25" i="8" s="1"/>
  <c r="J27" i="5"/>
  <c r="K27" i="5" s="1"/>
  <c r="J15" i="5"/>
  <c r="K15" i="5" s="1"/>
  <c r="J40" i="5"/>
  <c r="K40" i="5" s="1"/>
  <c r="L40" i="5" s="1"/>
  <c r="J28" i="5"/>
  <c r="K28" i="5" s="1"/>
  <c r="J13" i="8" l="1"/>
  <c r="G13" i="8"/>
  <c r="M13" i="8"/>
  <c r="G14" i="8"/>
  <c r="K14" i="8" s="1"/>
  <c r="L14" i="8" s="1"/>
  <c r="M14" i="8"/>
  <c r="H13" i="8"/>
  <c r="H14" i="8"/>
  <c r="I13" i="8"/>
  <c r="I14" i="8"/>
  <c r="J14" i="8"/>
  <c r="L15" i="5"/>
  <c r="L27" i="5"/>
  <c r="M27" i="5" s="1"/>
  <c r="L23" i="5"/>
  <c r="M23" i="5" s="1"/>
  <c r="L28" i="5"/>
  <c r="M28" i="5" s="1"/>
  <c r="L32" i="5"/>
  <c r="L31" i="5"/>
  <c r="M31" i="5" s="1"/>
  <c r="L8" i="5"/>
  <c r="L11" i="5"/>
  <c r="M11" i="5" s="1"/>
  <c r="L9" i="5"/>
  <c r="O9" i="8"/>
  <c r="P9" i="8" s="1"/>
  <c r="J5" i="5"/>
  <c r="K5" i="5" s="1"/>
  <c r="L5" i="5" s="1"/>
  <c r="N10" i="5" s="1"/>
  <c r="N32" i="5"/>
  <c r="M32" i="5"/>
  <c r="N19" i="5"/>
  <c r="M19" i="5"/>
  <c r="N27" i="5"/>
  <c r="J6" i="5"/>
  <c r="K6" i="5" s="1"/>
  <c r="L6" i="5" s="1"/>
  <c r="J36" i="5"/>
  <c r="K36" i="5" s="1"/>
  <c r="L36" i="5" s="1"/>
  <c r="O19" i="8"/>
  <c r="P19" i="8" s="1"/>
  <c r="O21" i="8"/>
  <c r="P21" i="8" s="1"/>
  <c r="J7" i="5"/>
  <c r="K7" i="5" s="1"/>
  <c r="L7" i="5" s="1"/>
  <c r="J25" i="5"/>
  <c r="K25" i="5" s="1"/>
  <c r="L25" i="5" s="1"/>
  <c r="N25" i="5" s="1"/>
  <c r="O32" i="8"/>
  <c r="P32" i="8" s="1"/>
  <c r="J35" i="5"/>
  <c r="K35" i="5" s="1"/>
  <c r="L35" i="5" s="1"/>
  <c r="N35" i="5" s="1"/>
  <c r="J10" i="5"/>
  <c r="K10" i="5" s="1"/>
  <c r="L10" i="5" s="1"/>
  <c r="M10" i="5" s="1"/>
  <c r="O16" i="8"/>
  <c r="P16" i="8" s="1"/>
  <c r="O23" i="8"/>
  <c r="P23" i="8" s="1"/>
  <c r="O40" i="8"/>
  <c r="P40" i="8" s="1"/>
  <c r="O39" i="8"/>
  <c r="P39" i="8" s="1"/>
  <c r="O34" i="8"/>
  <c r="P34" i="8" s="1"/>
  <c r="O31" i="8"/>
  <c r="P31" i="8" s="1"/>
  <c r="O15" i="8"/>
  <c r="P15" i="8" s="1"/>
  <c r="J34" i="5"/>
  <c r="K34" i="5" s="1"/>
  <c r="L34" i="5" s="1"/>
  <c r="J12" i="5"/>
  <c r="K12" i="5" s="1"/>
  <c r="L12" i="5" s="1"/>
  <c r="O26" i="8"/>
  <c r="P26" i="8" s="1"/>
  <c r="O36" i="8"/>
  <c r="P36" i="8" s="1"/>
  <c r="O33" i="8"/>
  <c r="P33" i="8" s="1"/>
  <c r="O29" i="8"/>
  <c r="P29" i="8" s="1"/>
  <c r="O28" i="8"/>
  <c r="P28" i="8" s="1"/>
  <c r="O20" i="8"/>
  <c r="P20" i="8" s="1"/>
  <c r="O10" i="8"/>
  <c r="P10" i="8" s="1"/>
  <c r="J38" i="5"/>
  <c r="K38" i="5" s="1"/>
  <c r="L38" i="5" s="1"/>
  <c r="N38" i="5" s="1"/>
  <c r="J33" i="5"/>
  <c r="K33" i="5" s="1"/>
  <c r="L33" i="5" s="1"/>
  <c r="J30" i="5"/>
  <c r="K30" i="5" s="1"/>
  <c r="L30" i="5" s="1"/>
  <c r="J26" i="5"/>
  <c r="K26" i="5" s="1"/>
  <c r="L26" i="5" s="1"/>
  <c r="J22" i="5"/>
  <c r="K22" i="5" s="1"/>
  <c r="L22" i="5" s="1"/>
  <c r="J16" i="5"/>
  <c r="K16" i="5" s="1"/>
  <c r="L16" i="5" s="1"/>
  <c r="M16" i="5" s="1"/>
  <c r="O35" i="8"/>
  <c r="P35" i="8" s="1"/>
  <c r="O41" i="8"/>
  <c r="P41" i="8" s="1"/>
  <c r="O37" i="8"/>
  <c r="P37" i="8" s="1"/>
  <c r="O30" i="8"/>
  <c r="P30" i="8" s="1"/>
  <c r="J41" i="5"/>
  <c r="K41" i="5" s="1"/>
  <c r="L41" i="5" s="1"/>
  <c r="N41" i="5" s="1"/>
  <c r="J37" i="5"/>
  <c r="K37" i="5" s="1"/>
  <c r="L37" i="5" s="1"/>
  <c r="M37" i="5" s="1"/>
  <c r="J29" i="5"/>
  <c r="K29" i="5" s="1"/>
  <c r="L29" i="5" s="1"/>
  <c r="N29" i="5" s="1"/>
  <c r="J13" i="5"/>
  <c r="N18" i="5"/>
  <c r="M18" i="5"/>
  <c r="N23" i="5"/>
  <c r="N21" i="5"/>
  <c r="M21" i="5"/>
  <c r="N20" i="5"/>
  <c r="M20" i="5"/>
  <c r="N40" i="5"/>
  <c r="M40" i="5"/>
  <c r="N15" i="5"/>
  <c r="M15" i="5"/>
  <c r="M39" i="5"/>
  <c r="N17" i="5"/>
  <c r="M24" i="5"/>
  <c r="L44" i="1"/>
  <c r="L55" i="1"/>
  <c r="L6" i="1"/>
  <c r="L15" i="1"/>
  <c r="L59" i="1"/>
  <c r="M39" i="8"/>
  <c r="H41" i="8"/>
  <c r="M7" i="8"/>
  <c r="H12" i="8"/>
  <c r="G19" i="8"/>
  <c r="I21" i="8"/>
  <c r="M23" i="8"/>
  <c r="H28" i="8"/>
  <c r="J30" i="8"/>
  <c r="G35" i="8"/>
  <c r="I37" i="8"/>
  <c r="J6" i="8"/>
  <c r="M41" i="8"/>
  <c r="G6" i="8"/>
  <c r="H6" i="8"/>
  <c r="H9" i="8"/>
  <c r="J8" i="8"/>
  <c r="G15" i="8"/>
  <c r="I17" i="8"/>
  <c r="M19" i="8"/>
  <c r="H24" i="8"/>
  <c r="J26" i="8"/>
  <c r="G31" i="8"/>
  <c r="I33" i="8"/>
  <c r="M35" i="8"/>
  <c r="H40" i="8"/>
  <c r="I6" i="8"/>
  <c r="J5" i="8"/>
  <c r="G10" i="8"/>
  <c r="M15" i="8"/>
  <c r="H20" i="8"/>
  <c r="J22" i="8"/>
  <c r="G27" i="8"/>
  <c r="I29" i="8"/>
  <c r="M31" i="8"/>
  <c r="H36" i="8"/>
  <c r="J38" i="8"/>
  <c r="G41" i="8"/>
  <c r="G7" i="8"/>
  <c r="I11" i="8"/>
  <c r="M10" i="8"/>
  <c r="H16" i="8"/>
  <c r="J18" i="8"/>
  <c r="G23" i="8"/>
  <c r="I25" i="8"/>
  <c r="M27" i="8"/>
  <c r="H32" i="8"/>
  <c r="J34" i="8"/>
  <c r="G39" i="8"/>
  <c r="H5" i="8"/>
  <c r="I7" i="8"/>
  <c r="J9" i="8"/>
  <c r="G11" i="8"/>
  <c r="M11" i="8"/>
  <c r="H8" i="8"/>
  <c r="I10" i="8"/>
  <c r="J12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5" i="8"/>
  <c r="J7" i="8"/>
  <c r="G9" i="8"/>
  <c r="M9" i="8"/>
  <c r="H11" i="8"/>
  <c r="I8" i="8"/>
  <c r="J10" i="8"/>
  <c r="G12" i="8"/>
  <c r="M12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5" i="8"/>
  <c r="M5" i="8"/>
  <c r="H7" i="8"/>
  <c r="I9" i="8"/>
  <c r="J11" i="8"/>
  <c r="G8" i="8"/>
  <c r="M8" i="8"/>
  <c r="H10" i="8"/>
  <c r="I12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K26" i="8" s="1"/>
  <c r="L26" i="8" s="1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K38" i="8" s="1"/>
  <c r="L38" i="8" s="1"/>
  <c r="M38" i="8"/>
  <c r="H39" i="8"/>
  <c r="I40" i="8"/>
  <c r="K13" i="8" l="1"/>
  <c r="L13" i="8" s="1"/>
  <c r="N31" i="5"/>
  <c r="N28" i="5"/>
  <c r="M8" i="5"/>
  <c r="K5" i="8"/>
  <c r="L5" i="8" s="1"/>
  <c r="Q5" i="8" s="1"/>
  <c r="N8" i="5"/>
  <c r="N11" i="5"/>
  <c r="K8" i="8"/>
  <c r="L8" i="8" s="1"/>
  <c r="Q8" i="8" s="1"/>
  <c r="N16" i="5"/>
  <c r="M38" i="5"/>
  <c r="M25" i="5"/>
  <c r="N37" i="5"/>
  <c r="M41" i="5"/>
  <c r="M35" i="5"/>
  <c r="K22" i="8"/>
  <c r="L22" i="8" s="1"/>
  <c r="K34" i="8"/>
  <c r="L34" i="8" s="1"/>
  <c r="K18" i="8"/>
  <c r="L18" i="8" s="1"/>
  <c r="N33" i="5"/>
  <c r="M33" i="5"/>
  <c r="M29" i="5"/>
  <c r="N22" i="5"/>
  <c r="M22" i="5"/>
  <c r="M12" i="5"/>
  <c r="N12" i="5"/>
  <c r="M36" i="5"/>
  <c r="N36" i="5"/>
  <c r="N26" i="5"/>
  <c r="M26" i="5"/>
  <c r="N9" i="5"/>
  <c r="M9" i="5"/>
  <c r="N7" i="5"/>
  <c r="M7" i="5"/>
  <c r="M6" i="5"/>
  <c r="N6" i="5"/>
  <c r="Q38" i="8"/>
  <c r="S38" i="8" s="1"/>
  <c r="Q22" i="8"/>
  <c r="R22" i="8" s="1"/>
  <c r="M34" i="5"/>
  <c r="N34" i="5"/>
  <c r="K30" i="8"/>
  <c r="L30" i="8" s="1"/>
  <c r="Q30" i="8" s="1"/>
  <c r="R30" i="8" s="1"/>
  <c r="N30" i="5"/>
  <c r="M30" i="5"/>
  <c r="Q26" i="8"/>
  <c r="K40" i="8"/>
  <c r="L40" i="8" s="1"/>
  <c r="Q40" i="8" s="1"/>
  <c r="K24" i="8"/>
  <c r="L24" i="8" s="1"/>
  <c r="Q24" i="8" s="1"/>
  <c r="K9" i="8"/>
  <c r="L9" i="8" s="1"/>
  <c r="Q9" i="8" s="1"/>
  <c r="K37" i="8"/>
  <c r="L37" i="8" s="1"/>
  <c r="Q37" i="8" s="1"/>
  <c r="K21" i="8"/>
  <c r="L21" i="8" s="1"/>
  <c r="Q21" i="8" s="1"/>
  <c r="K23" i="8"/>
  <c r="L23" i="8" s="1"/>
  <c r="Q23" i="8" s="1"/>
  <c r="K10" i="8"/>
  <c r="L10" i="8" s="1"/>
  <c r="Q10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Q34" i="8"/>
  <c r="Q18" i="8"/>
  <c r="K32" i="8"/>
  <c r="L32" i="8" s="1"/>
  <c r="Q32" i="8" s="1"/>
  <c r="K16" i="8"/>
  <c r="L16" i="8" s="1"/>
  <c r="Q16" i="8" s="1"/>
  <c r="K29" i="8"/>
  <c r="L29" i="8" s="1"/>
  <c r="Q29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11" i="8"/>
  <c r="L11" i="8" s="1"/>
  <c r="Q11" i="8" s="1"/>
  <c r="K39" i="8"/>
  <c r="L39" i="8" s="1"/>
  <c r="Q39" i="8" s="1"/>
  <c r="K27" i="8"/>
  <c r="L27" i="8" s="1"/>
  <c r="Q27" i="8" s="1"/>
  <c r="K15" i="8"/>
  <c r="L15" i="8" s="1"/>
  <c r="Q15" i="8" s="1"/>
  <c r="K6" i="8"/>
  <c r="L6" i="8" s="1"/>
  <c r="Q6" i="8" s="1"/>
  <c r="K35" i="8"/>
  <c r="L35" i="8" s="1"/>
  <c r="Q35" i="8" s="1"/>
  <c r="S10" i="8" l="1"/>
  <c r="R6" i="8"/>
  <c r="R10" i="8"/>
  <c r="R38" i="8"/>
  <c r="S30" i="8"/>
  <c r="S22" i="8"/>
  <c r="S6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<sst xmlns="http://schemas.openxmlformats.org/spreadsheetml/2006/main" count="517" uniqueCount="290">
  <si>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</si>
  <si>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</si>
  <si>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</si>
  <si>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</si>
  <si>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</si>
  <si>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</si>
  <si>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</si>
  <si>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</si>
  <si>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</si>
  <si>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</si>
  <si>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</si>
  <si>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</si>
  <si>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</si>
  <si>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</si>
  <si>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</si>
  <si>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</si>
  <si>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</si>
  <si>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</si>
  <si>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</si>
  <si>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</si>
  <si>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</si>
  <si>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</si>
  <si>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</si>
  <si>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</si>
  <si>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</si>
  <si>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</si>
  <si>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</si>
  <si>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</si>
  <si>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</si>
  <si>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</si>
  <si>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</si>
  <si>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</si>
  <si>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</si>
  <si>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</si>
  <si>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</si>
  <si>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</si>
  <si>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</si>
  <si>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</si>
  <si>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</si>
  <si>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</si>
  <si>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</si>
  <si>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</si>
  <si>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</si>
  <si>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</si>
  <si>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</si>
  <si>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</si>
  <si>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</si>
  <si>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</si>
  <si>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</si>
  <si>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</si>
  <si>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</si>
  <si>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</si>
  <si>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</si>
  <si>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</si>
  <si>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</si>
  <si>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</si>
  <si>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</si>
  <si>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</si>
  <si>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</si>
  <si>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</si>
  <si>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</si>
  <si>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</si>
  <si>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</si>
  <si>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</si>
  <si>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</si>
  <si>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</si>
  <si>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</si>
  <si>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</si>
  <si>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</si>
  <si>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</si>
  <si>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</si>
  <si>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</si>
  <si>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</si>
  <si>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</si>
  <si>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</si>
  <si>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</si>
  <si>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</si>
  <si>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</si>
  <si>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</si>
  <si>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</si>
  <si>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</si>
  <si>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</si>
  <si>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</si>
  <si>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</si>
  <si>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</si>
  <si>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</si>
  <si>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</si>
  <si>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</si>
  <si>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</si>
  <si>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</si>
  <si>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</si>
  <si>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</si>
  <si>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</si>
  <si>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</si>
  <si>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</si>
  <si>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</si>
  <si>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</si>
  <si>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</si>
  <si>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</si>
  <si>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</si>
  <si>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</si>
  <si>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</si>
  <si>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</si>
  <si>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</si>
  <si>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</si>
  <si>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</si>
  <si>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</si>
  <si>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</si>
  <si>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</si>
  <si>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</si>
  <si>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</si>
  <si>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</si>
  <si>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</si>
  <si>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</si>
  <si>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</si>
  <si>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</si>
  <si>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</si>
  <si>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</si>
  <si>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</si>
  <si>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</si>
  <si>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</si>
  <si>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</si>
  <si>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</si>
  <si>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</si>
  <si>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</si>
  <si>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</si>
  <si>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</si>
  <si>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</si>
  <si>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</si>
  <si>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</si>
  <si>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</si>
  <si>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</si>
  <si>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</si>
  <si>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</si>
  <si>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</si>
  <si>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</si>
  <si>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</si>
  <si>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</si>
  <si>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</si>
  <si>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</si>
  <si>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</si>
  <si>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</si>
  <si>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</si>
  <si>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</si>
  <si>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</si>
  <si>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</si>
  <si>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</si>
  <si>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</si>
  <si>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</si>
  <si>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</si>
  <si>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</si>
  <si>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</si>
  <si>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</si>
  <si>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</si>
  <si>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</si>
  <si>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</si>
  <si>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</si>
  <si>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</si>
  <si>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</si>
  <si>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</si>
  <si>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</si>
  <si>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</si>
  <si>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</si>
  <si>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</si>
  <si>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</si>
  <si>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</si>
  <si>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</si>
  <si>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</si>
  <si>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</si>
  <si>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ＭＩＳＴＲＡＬ Ⅳ</t>
    <phoneticPr fontId="2"/>
  </si>
  <si>
    <t>白砂</t>
    <phoneticPr fontId="2"/>
  </si>
  <si>
    <t>ひねもすＩＶ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</si>
  <si>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</si>
  <si>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</si>
  <si>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</si>
  <si>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</si>
  <si>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</si>
  <si>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</si>
  <si>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</si>
  <si>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</si>
  <si>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</si>
  <si>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</si>
  <si>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</si>
  <si>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</si>
  <si>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</si>
  <si>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</si>
  <si>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</si>
  <si>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</si>
  <si>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</si>
  <si>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</si>
  <si>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</si>
  <si>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</si>
  <si>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</si>
  <si>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</si>
  <si>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</si>
  <si>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</si>
  <si>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</si>
  <si>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</si>
  <si>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</si>
  <si>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</si>
  <si>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</si>
  <si>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</si>
  <si>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</si>
  <si>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</si>
  <si>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</si>
  <si>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</si>
  <si>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</si>
  <si>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</si>
  <si>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</si>
  <si>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</si>
  <si>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</si>
  <si>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</si>
  <si>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</si>
  <si>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</si>
  <si>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</si>
  <si>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</si>
  <si>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</si>
  <si>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</si>
  <si>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</si>
  <si>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</si>
  <si>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</si>
  <si>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</si>
  <si>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</si>
  <si>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</si>
  <si>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</si>
  <si>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</si>
  <si>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</si>
  <si>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</si>
  <si>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</si>
  <si>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</si>
  <si>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</si>
  <si>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</si>
  <si>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</si>
  <si>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</si>
  <si>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</si>
  <si>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</si>
  <si>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</si>
  <si>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</si>
  <si>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</si>
  <si>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</si>
  <si>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</si>
  <si>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</si>
  <si>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</si>
  <si>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</si>
  <si>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</si>
  <si>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</si>
  <si>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</si>
  <si>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</si>
  <si>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</si>
  <si>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</si>
  <si>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</si>
  <si>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</si>
  <si>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レーティング計算表（CR98:東海ﾉﾝﾚｰﾃｨﾝｸﾞによるOYCｽﾎﾟｰﾂｶｯﾌﾟ2021）</t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</si>
  <si>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</si>
  <si>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</si>
  <si>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</si>
  <si>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</si>
  <si>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</si>
  <si>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</si>
  <si>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</si>
  <si>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</si>
  <si>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</si>
  <si>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</si>
  <si>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</si>
  <si>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</si>
  <si>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</si>
  <si>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</si>
  <si>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</si>
  <si>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</si>
  <si>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レーティング計算表(OYC　Rating2021）</t>
    <phoneticPr fontId="2"/>
  </si>
  <si>
    <t>2021年　ポイントレース</t>
    <rPh sb="4" eb="5">
      <t>ネン</t>
    </rPh>
    <phoneticPr fontId="2"/>
  </si>
  <si>
    <t>レース結果　(OYC　Rating2021）</t>
    <rPh sb="3" eb="5">
      <t>ケッカ</t>
    </rPh>
    <phoneticPr fontId="2"/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</si>
  <si>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</si>
  <si>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</si>
  <si>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</si>
  <si>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</si>
  <si>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</si>
  <si>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</si>
  <si>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</si>
  <si>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</si>
  <si>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</si>
  <si>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</si>
  <si>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ALMAZ</t>
    <phoneticPr fontId="2"/>
  </si>
  <si>
    <t>ＱＵＥＲＩＤＡ</t>
  </si>
  <si>
    <t>ＦＯＲＴＥ</t>
  </si>
  <si>
    <t>ＣｏｏＣｏｏ　Ｓｉｘ</t>
  </si>
  <si>
    <t>Ｐｅｒｋｙ　Ｐｅｔｅｒ</t>
  </si>
  <si>
    <t>DNC</t>
    <phoneticPr fontId="2"/>
  </si>
  <si>
    <t>レース結果（CR98:東海ﾉﾝﾚｰﾃｨﾝｸﾞによるOYCｽﾎﾟｰﾂｶｯﾌﾟ2021）</t>
    <rPh sb="3" eb="5">
      <t>ケッカ</t>
    </rPh>
    <phoneticPr fontId="2"/>
  </si>
  <si>
    <t>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</si>
</sst>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2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83" fontId="13" fillId="0" borderId="0" xfId="0" applyNumberFormat="1" applyFont="1"/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34" xfId="0" applyNumberForma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D15" sqref="D15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4" customFormat="1" ht="23.65" customHeight="1">
      <c r="B2" s="320" t="s">
        <v>270</v>
      </c>
      <c r="C2" s="320"/>
      <c r="D2" s="320"/>
      <c r="E2" s="213"/>
    </row>
    <row r="3" spans="2:7" s="214" customFormat="1" ht="14.25">
      <c r="B3" s="216"/>
      <c r="C3" s="216" t="s">
        <v>238</v>
      </c>
      <c r="D3" s="218">
        <v>44514</v>
      </c>
      <c r="E3" s="213"/>
    </row>
    <row r="4" spans="2:7" s="214" customFormat="1" ht="17.649999999999999" customHeight="1">
      <c r="B4" s="321" t="s">
        <v>237</v>
      </c>
      <c r="C4" s="321"/>
      <c r="D4" s="219">
        <v>0.41666666666666669</v>
      </c>
      <c r="E4" s="215"/>
    </row>
    <row r="5" spans="2:7" s="214" customFormat="1" ht="17.649999999999999" customHeight="1" thickBot="1">
      <c r="B5" s="217"/>
      <c r="C5" s="217" t="s">
        <v>239</v>
      </c>
      <c r="D5" s="219" t="s">
        <v>282</v>
      </c>
      <c r="E5" s="215"/>
      <c r="G5" s="214" t="s">
        <v>250</v>
      </c>
    </row>
    <row r="6" spans="2:7" ht="14.25" thickBot="1">
      <c r="B6" s="220" t="s">
        <v>2</v>
      </c>
      <c r="C6" s="234" t="s">
        <v>3</v>
      </c>
      <c r="D6" s="235" t="s">
        <v>240</v>
      </c>
      <c r="E6" s="222" t="s">
        <v>7</v>
      </c>
      <c r="G6" t="s">
        <v>242</v>
      </c>
    </row>
    <row r="7" spans="2:7">
      <c r="B7" s="221">
        <v>1</v>
      </c>
      <c r="C7" s="236" t="s">
        <v>283</v>
      </c>
      <c r="D7" s="237">
        <v>0.4928819444444445</v>
      </c>
      <c r="E7" s="223">
        <f t="shared" ref="E7:E16" si="0">(D7-$D$4)*86400</f>
        <v>6585.0000000000027</v>
      </c>
      <c r="G7" t="s">
        <v>241</v>
      </c>
    </row>
    <row r="8" spans="2:7">
      <c r="B8" s="221">
        <v>2</v>
      </c>
      <c r="C8" s="238" t="s">
        <v>284</v>
      </c>
      <c r="D8" s="239">
        <v>0.49531249999999999</v>
      </c>
      <c r="E8" s="223">
        <f t="shared" si="0"/>
        <v>6794.9999999999973</v>
      </c>
      <c r="G8" t="s">
        <v>251</v>
      </c>
    </row>
    <row r="9" spans="2:7">
      <c r="B9" s="221">
        <v>3</v>
      </c>
      <c r="C9" s="238" t="s">
        <v>11</v>
      </c>
      <c r="D9" s="239">
        <v>0.49646990740740743</v>
      </c>
      <c r="E9" s="223">
        <f t="shared" si="0"/>
        <v>6895</v>
      </c>
    </row>
    <row r="10" spans="2:7">
      <c r="B10" s="221">
        <v>4</v>
      </c>
      <c r="C10" s="238" t="s">
        <v>181</v>
      </c>
      <c r="D10" s="239">
        <v>0.50497685185185182</v>
      </c>
      <c r="E10" s="223">
        <f t="shared" si="0"/>
        <v>7629.9999999999955</v>
      </c>
      <c r="G10" t="s">
        <v>243</v>
      </c>
    </row>
    <row r="11" spans="2:7">
      <c r="B11" s="221">
        <v>5</v>
      </c>
      <c r="C11" s="238" t="s">
        <v>285</v>
      </c>
      <c r="D11" s="239">
        <v>0.50515046296296295</v>
      </c>
      <c r="E11" s="223">
        <f t="shared" si="0"/>
        <v>7644.9999999999973</v>
      </c>
      <c r="G11" t="s">
        <v>244</v>
      </c>
    </row>
    <row r="12" spans="2:7">
      <c r="B12" s="221">
        <v>6</v>
      </c>
      <c r="C12" s="238" t="s">
        <v>286</v>
      </c>
      <c r="D12" s="239">
        <v>0.51087962962962963</v>
      </c>
      <c r="E12" s="223">
        <f t="shared" si="0"/>
        <v>8139.9999999999982</v>
      </c>
      <c r="G12" t="s">
        <v>245</v>
      </c>
    </row>
    <row r="13" spans="2:7">
      <c r="B13" s="221">
        <v>7</v>
      </c>
      <c r="C13" s="238" t="s">
        <v>183</v>
      </c>
      <c r="D13" s="239">
        <v>0.51626157407407403</v>
      </c>
      <c r="E13" s="223">
        <f t="shared" si="0"/>
        <v>8604.9999999999945</v>
      </c>
      <c r="G13" t="s">
        <v>246</v>
      </c>
    </row>
    <row r="14" spans="2:7">
      <c r="B14" s="221">
        <v>8</v>
      </c>
      <c r="C14" s="238" t="s">
        <v>262</v>
      </c>
      <c r="D14" s="239">
        <v>0.52120370370370372</v>
      </c>
      <c r="E14" s="223">
        <f t="shared" si="0"/>
        <v>9032</v>
      </c>
      <c r="F14" s="160"/>
      <c r="G14" s="34" t="s">
        <v>247</v>
      </c>
    </row>
    <row r="15" spans="2:7">
      <c r="B15" s="221">
        <v>9</v>
      </c>
      <c r="C15" s="238" t="s">
        <v>187</v>
      </c>
      <c r="D15" s="239" t="s">
        <v>289</v>
      </c>
      <c r="E15" s="223" t="e">
        <f t="shared" si="0"/>
        <v>#VALUE!</v>
      </c>
      <c r="G15" s="101" t="s">
        <v>248</v>
      </c>
    </row>
    <row r="16" spans="2:7" ht="14.25" customHeight="1">
      <c r="B16" s="221">
        <v>10</v>
      </c>
      <c r="C16" s="238" t="s">
        <v>184</v>
      </c>
      <c r="D16" s="239" t="s">
        <v>287</v>
      </c>
      <c r="E16" s="223" t="e">
        <f t="shared" si="0"/>
        <v>#VALUE!</v>
      </c>
      <c r="G16" s="101" t="s">
        <v>247</v>
      </c>
    </row>
    <row r="17" spans="2:7">
      <c r="B17" s="221">
        <v>11</v>
      </c>
      <c r="C17" s="238"/>
      <c r="D17" s="239"/>
      <c r="E17" s="223">
        <f t="shared" ref="E17:E43" si="1">(D17-$D$4)*86400</f>
        <v>-36000</v>
      </c>
      <c r="G17" s="101" t="s">
        <v>249</v>
      </c>
    </row>
    <row r="18" spans="2:7">
      <c r="B18" s="221">
        <v>12</v>
      </c>
      <c r="C18" s="238"/>
      <c r="D18" s="239"/>
      <c r="E18" s="223">
        <f t="shared" si="1"/>
        <v>-36000</v>
      </c>
    </row>
    <row r="19" spans="2:7">
      <c r="B19" s="221">
        <v>13</v>
      </c>
      <c r="C19" s="238"/>
      <c r="D19" s="239"/>
      <c r="E19" s="223">
        <f t="shared" si="1"/>
        <v>-36000</v>
      </c>
    </row>
    <row r="20" spans="2:7">
      <c r="B20" s="221">
        <v>14</v>
      </c>
      <c r="C20" s="238"/>
      <c r="D20" s="239"/>
      <c r="E20" s="223">
        <f t="shared" si="1"/>
        <v>-36000</v>
      </c>
    </row>
    <row r="21" spans="2:7">
      <c r="B21" s="221">
        <v>15</v>
      </c>
      <c r="C21" s="238"/>
      <c r="D21" s="239"/>
      <c r="E21" s="223">
        <f t="shared" si="1"/>
        <v>-36000</v>
      </c>
    </row>
    <row r="22" spans="2:7">
      <c r="B22" s="221">
        <v>16</v>
      </c>
      <c r="C22" s="238"/>
      <c r="D22" s="239"/>
      <c r="E22" s="223">
        <f t="shared" si="1"/>
        <v>-36000</v>
      </c>
    </row>
    <row r="23" spans="2:7">
      <c r="B23" s="221">
        <v>17</v>
      </c>
      <c r="C23" s="238"/>
      <c r="D23" s="239"/>
      <c r="E23" s="223">
        <f t="shared" si="1"/>
        <v>-36000</v>
      </c>
    </row>
    <row r="24" spans="2:7">
      <c r="B24" s="221">
        <v>18</v>
      </c>
      <c r="C24" s="238"/>
      <c r="D24" s="239"/>
      <c r="E24" s="223">
        <f t="shared" si="1"/>
        <v>-36000</v>
      </c>
    </row>
    <row r="25" spans="2:7">
      <c r="B25" s="221">
        <v>19</v>
      </c>
      <c r="C25" s="238"/>
      <c r="D25" s="239"/>
      <c r="E25" s="223">
        <f t="shared" si="1"/>
        <v>-36000</v>
      </c>
    </row>
    <row r="26" spans="2:7">
      <c r="B26" s="221">
        <v>20</v>
      </c>
      <c r="C26" s="238"/>
      <c r="D26" s="239"/>
      <c r="E26" s="223">
        <f t="shared" si="1"/>
        <v>-36000</v>
      </c>
    </row>
    <row r="27" spans="2:7">
      <c r="B27" s="221">
        <v>21</v>
      </c>
      <c r="C27" s="238"/>
      <c r="D27" s="239"/>
      <c r="E27" s="223">
        <f t="shared" si="1"/>
        <v>-36000</v>
      </c>
    </row>
    <row r="28" spans="2:7">
      <c r="B28" s="221">
        <v>22</v>
      </c>
      <c r="C28" s="238"/>
      <c r="D28" s="239"/>
      <c r="E28" s="223">
        <f t="shared" si="1"/>
        <v>-36000</v>
      </c>
    </row>
    <row r="29" spans="2:7">
      <c r="B29" s="221">
        <v>23</v>
      </c>
      <c r="C29" s="238"/>
      <c r="D29" s="239"/>
      <c r="E29" s="223">
        <f t="shared" si="1"/>
        <v>-36000</v>
      </c>
    </row>
    <row r="30" spans="2:7">
      <c r="B30" s="221">
        <v>24</v>
      </c>
      <c r="C30" s="238"/>
      <c r="D30" s="239"/>
      <c r="E30" s="223">
        <f t="shared" si="1"/>
        <v>-36000</v>
      </c>
    </row>
    <row r="31" spans="2:7">
      <c r="B31" s="221">
        <v>25</v>
      </c>
      <c r="C31" s="238"/>
      <c r="D31" s="239"/>
      <c r="E31" s="223">
        <f t="shared" si="1"/>
        <v>-36000</v>
      </c>
    </row>
    <row r="32" spans="2:7">
      <c r="B32" s="221">
        <v>26</v>
      </c>
      <c r="C32" s="238"/>
      <c r="D32" s="239"/>
      <c r="E32" s="223">
        <f t="shared" si="1"/>
        <v>-36000</v>
      </c>
    </row>
    <row r="33" spans="2:5">
      <c r="B33" s="221">
        <v>27</v>
      </c>
      <c r="C33" s="238"/>
      <c r="D33" s="239"/>
      <c r="E33" s="223">
        <f t="shared" si="1"/>
        <v>-36000</v>
      </c>
    </row>
    <row r="34" spans="2:5">
      <c r="B34" s="221">
        <v>28</v>
      </c>
      <c r="C34" s="238"/>
      <c r="D34" s="239"/>
      <c r="E34" s="223">
        <f t="shared" si="1"/>
        <v>-36000</v>
      </c>
    </row>
    <row r="35" spans="2:5">
      <c r="B35" s="221">
        <v>29</v>
      </c>
      <c r="C35" s="238"/>
      <c r="D35" s="239"/>
      <c r="E35" s="223">
        <f t="shared" si="1"/>
        <v>-36000</v>
      </c>
    </row>
    <row r="36" spans="2:5">
      <c r="B36" s="221">
        <v>30</v>
      </c>
      <c r="C36" s="238"/>
      <c r="D36" s="239"/>
      <c r="E36" s="223">
        <f t="shared" si="1"/>
        <v>-36000</v>
      </c>
    </row>
    <row r="37" spans="2:5">
      <c r="B37" s="221">
        <v>31</v>
      </c>
      <c r="C37" s="238"/>
      <c r="D37" s="239"/>
      <c r="E37" s="223">
        <f t="shared" si="1"/>
        <v>-36000</v>
      </c>
    </row>
    <row r="38" spans="2:5">
      <c r="B38" s="221">
        <v>32</v>
      </c>
      <c r="C38" s="238"/>
      <c r="D38" s="239"/>
      <c r="E38" s="223">
        <f t="shared" si="1"/>
        <v>-36000</v>
      </c>
    </row>
    <row r="39" spans="2:5">
      <c r="B39" s="221">
        <v>33</v>
      </c>
      <c r="C39" s="238"/>
      <c r="D39" s="239"/>
      <c r="E39" s="223">
        <f t="shared" si="1"/>
        <v>-36000</v>
      </c>
    </row>
    <row r="40" spans="2:5">
      <c r="B40" s="221">
        <v>34</v>
      </c>
      <c r="C40" s="238"/>
      <c r="D40" s="239"/>
      <c r="E40" s="223">
        <f t="shared" si="1"/>
        <v>-36000</v>
      </c>
    </row>
    <row r="41" spans="2:5">
      <c r="B41" s="221">
        <v>35</v>
      </c>
      <c r="C41" s="238"/>
      <c r="D41" s="239"/>
      <c r="E41" s="223">
        <f t="shared" si="1"/>
        <v>-36000</v>
      </c>
    </row>
    <row r="42" spans="2:5">
      <c r="B42" s="221">
        <v>36</v>
      </c>
      <c r="C42" s="238"/>
      <c r="D42" s="239"/>
      <c r="E42" s="223">
        <f t="shared" si="1"/>
        <v>-36000</v>
      </c>
    </row>
    <row r="43" spans="2:5" ht="14.25" thickBot="1">
      <c r="B43" s="221">
        <v>37</v>
      </c>
      <c r="C43" s="240"/>
      <c r="D43" s="241"/>
      <c r="E43" s="223">
        <f t="shared" si="1"/>
        <v>-36000</v>
      </c>
    </row>
    <row r="45" spans="2:5" ht="15">
      <c r="C45" s="135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198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71"/>
      <c r="S1" s="171"/>
    </row>
    <row r="2" spans="2:19" ht="17.25" customHeight="1">
      <c r="B2" s="322" t="s">
        <v>271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  <c r="R2" s="34"/>
      <c r="S2" s="34"/>
    </row>
    <row r="3" spans="2:19" ht="21" customHeight="1" thickBot="1">
      <c r="I3" s="45"/>
      <c r="K3" s="46" t="s">
        <v>236</v>
      </c>
      <c r="L3" s="324">
        <f>レース着順とタイム!D3</f>
        <v>44514</v>
      </c>
      <c r="M3" s="325"/>
      <c r="N3" s="4">
        <f>レース着順とタイム!D4</f>
        <v>0.41666666666666669</v>
      </c>
      <c r="R3" s="172"/>
      <c r="S3" s="172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31" t="s">
        <v>8</v>
      </c>
      <c r="R4" s="5" t="s">
        <v>202</v>
      </c>
      <c r="S4" s="157" t="s">
        <v>203</v>
      </c>
    </row>
    <row r="5" spans="2:19">
      <c r="B5" s="254">
        <v>1</v>
      </c>
      <c r="C5" s="255">
        <v>2</v>
      </c>
      <c r="D5" s="256" t="s">
        <v>284</v>
      </c>
      <c r="E5" s="257" t="str">
        <f>IF(VLOOKUP(D5,'ﾚｰﾃｨﾝｸﾞ計算書(TSF)'!$D$5:$H$61,2,FALSE)=0," ",VLOOKUP(D5,'ﾚｰﾃｨﾝｸﾞ計算書(TSF)'!$D$5:$H$61,2,FALSE))</f>
        <v>4167</v>
      </c>
      <c r="F5" s="319" t="str">
        <f>VLOOKUP(D5,'ﾚｰﾃｨﾝｸﾞ計算書(TSF)'!$D$5:$H$61,3,FALSE)</f>
        <v>yokoyama-30sr P:B</v>
      </c>
      <c r="G5" s="244">
        <f>VLOOKUP(D5,'レーティング計算書(OYCRating)'!$D$5:$M$41,4,FALSE)</f>
        <v>677</v>
      </c>
      <c r="H5" s="245">
        <f>VLOOKUP(D5,'レーティング計算書(OYCRating)'!$D$5:$M$41,5,FALSE)</f>
        <v>0.06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 t="shared" ref="K5:K12" si="0">G5+H5*G5+I5*G5+J5*G5</f>
        <v>704.08</v>
      </c>
      <c r="L5" s="258">
        <f t="shared" ref="L5:L12" si="1">600/K5</f>
        <v>0.85217588910351094</v>
      </c>
      <c r="M5" s="259">
        <f>VLOOKUP(D5,'レーティング計算書(OYCRating)'!$D$5:$M$41,10,FALSE)</f>
        <v>0.03</v>
      </c>
      <c r="N5" s="260">
        <f>VLOOKUP(D5,レース着順とタイム!$C$7:$D$43,2,FALSE)</f>
        <v>0.49531249999999999</v>
      </c>
      <c r="O5" s="261">
        <f t="shared" ref="O5:O12" si="2">(N5-$N$3)*86400</f>
        <v>6794.9999999999973</v>
      </c>
      <c r="P5" s="262">
        <f t="shared" ref="P5:P12" si="3">IF(O5&gt;0,O5,99999999)</f>
        <v>6794.9999999999973</v>
      </c>
      <c r="Q5" s="263">
        <f t="shared" ref="Q5:Q12" si="4">P5*L5/(1-M5)</f>
        <v>5969.6238829467566</v>
      </c>
      <c r="R5" s="174"/>
      <c r="S5" s="175"/>
    </row>
    <row r="6" spans="2:19">
      <c r="B6" s="221">
        <v>2</v>
      </c>
      <c r="C6" s="196">
        <v>1</v>
      </c>
      <c r="D6" s="224" t="s">
        <v>283</v>
      </c>
      <c r="E6" s="60" t="str">
        <f>IF(VLOOKUP(D6,'ﾚｰﾃｨﾝｸﾞ計算書(TSF)'!$D$5:$H$61,2,FALSE)=0," ",VLOOKUP(D6,'ﾚｰﾃｨﾝｸﾞ計算書(TSF)'!$D$5:$H$61,2,FALSE))</f>
        <v>210</v>
      </c>
      <c r="F6" s="60" t="str">
        <f>VLOOKUP(D6,'ﾚｰﾃｨﾝｸﾞ計算書(TSF)'!$D$5:$H$61,3,FALSE)</f>
        <v>fre-31</v>
      </c>
      <c r="G6" s="33">
        <f>VLOOKUP(D6,'レーティング計算書(OYCRating)'!$D$5:$M$41,4,FALSE)</f>
        <v>663</v>
      </c>
      <c r="H6" s="168">
        <f>VLOOKUP(D6,'レーティング計算書(OYCRating)'!$D$5:$M$41,5,FALSE)</f>
        <v>0.04</v>
      </c>
      <c r="I6" s="66">
        <f>VLOOKUP(D6,'レーティング計算書(OYCRating)'!$D$5:$M$41,6,FALSE)</f>
        <v>0</v>
      </c>
      <c r="J6" s="249">
        <f>VLOOKUP(D6,'レーティング計算書(OYCRating)'!$D$5:$M$41,7,FALSE)</f>
        <v>-0.02</v>
      </c>
      <c r="K6" s="253">
        <f t="shared" si="0"/>
        <v>676.26</v>
      </c>
      <c r="L6" s="243">
        <f t="shared" si="1"/>
        <v>0.88723272114275575</v>
      </c>
      <c r="M6" s="68">
        <f>VLOOKUP(D6,'レーティング計算書(OYCRating)'!$D$5:$M$41,10,FALSE)</f>
        <v>0.03</v>
      </c>
      <c r="N6" s="167">
        <f>VLOOKUP(D6,レース着順とタイム!$C$7:$D$43,2,FALSE)</f>
        <v>0.4928819444444445</v>
      </c>
      <c r="O6" s="21">
        <f t="shared" si="2"/>
        <v>6585.0000000000027</v>
      </c>
      <c r="P6" s="22">
        <f t="shared" si="3"/>
        <v>6585.0000000000027</v>
      </c>
      <c r="Q6" s="232">
        <f t="shared" si="4"/>
        <v>6023.1211017784017</v>
      </c>
      <c r="R6" s="158">
        <f t="shared" ref="R6:R16" si="5">IF(Q6=0, "-",Q6-Q5)</f>
        <v>53.497218831645114</v>
      </c>
      <c r="S6" s="159">
        <f t="shared" ref="S6:S16" si="6">IF(Q6=0, "-", Q6-$Q$5)</f>
        <v>53.497218831645114</v>
      </c>
    </row>
    <row r="7" spans="2:19">
      <c r="B7" s="221">
        <v>3</v>
      </c>
      <c r="C7" s="196">
        <v>3</v>
      </c>
      <c r="D7" s="224" t="s">
        <v>11</v>
      </c>
      <c r="E7" s="60" t="str">
        <f>IF(VLOOKUP(D7,'ﾚｰﾃｨﾝｸﾞ計算書(TSF)'!$D$5:$H$61,2,FALSE)=0," ",VLOOKUP(D7,'ﾚｰﾃｨﾝｸﾞ計算書(TSF)'!$D$5:$H$61,2,FALSE))</f>
        <v>JST374</v>
      </c>
      <c r="F7" s="60" t="str">
        <f>VLOOKUP(D7,'ﾚｰﾃｨﾝｸﾞ計算書(TSF)'!$D$5:$H$61,3,FALSE)</f>
        <v>yamaha-31s LTD</v>
      </c>
      <c r="G7" s="33">
        <f>VLOOKUP(D7,'レーティング計算書(OYCRating)'!$D$5:$M$41,4,FALSE)</f>
        <v>677</v>
      </c>
      <c r="H7" s="168">
        <f>VLOOKUP(D7,'レーティング計算書(OYCRating)'!$D$5:$M$41,5,FALSE)</f>
        <v>0.04</v>
      </c>
      <c r="I7" s="66">
        <f>VLOOKUP(D7,'レーティング計算書(OYCRating)'!$D$5:$M$41,6,FALSE)</f>
        <v>0</v>
      </c>
      <c r="J7" s="249">
        <f>VLOOKUP(D7,'レーティング計算書(OYCRating)'!$D$5:$M$41,7,FALSE)</f>
        <v>-0.02</v>
      </c>
      <c r="K7" s="253">
        <f t="shared" si="0"/>
        <v>690.54000000000008</v>
      </c>
      <c r="L7" s="243">
        <f t="shared" si="1"/>
        <v>0.86888522026240322</v>
      </c>
      <c r="M7" s="68">
        <f>VLOOKUP(D7,'レーティング計算書(OYCRating)'!$D$5:$M$41,10,FALSE)</f>
        <v>0.03</v>
      </c>
      <c r="N7" s="167">
        <f>VLOOKUP(D7,レース着順とタイム!$C$7:$D$43,2,FALSE)</f>
        <v>0.49646990740740743</v>
      </c>
      <c r="O7" s="21">
        <f t="shared" si="2"/>
        <v>6895</v>
      </c>
      <c r="P7" s="22">
        <f t="shared" si="3"/>
        <v>6895</v>
      </c>
      <c r="Q7" s="232">
        <f t="shared" si="4"/>
        <v>6176.2511275353299</v>
      </c>
      <c r="R7" s="158">
        <f t="shared" si="5"/>
        <v>153.13002575692826</v>
      </c>
      <c r="S7" s="159">
        <f t="shared" si="6"/>
        <v>206.62724458857338</v>
      </c>
    </row>
    <row r="8" spans="2:19">
      <c r="B8" s="221">
        <v>4</v>
      </c>
      <c r="C8" s="196">
        <v>6</v>
      </c>
      <c r="D8" s="224" t="s">
        <v>286</v>
      </c>
      <c r="E8" s="60" t="str">
        <f>IF(VLOOKUP(D8,'ﾚｰﾃｨﾝｸﾞ計算書(TSF)'!$D$5:$H$61,2,FALSE)=0," ",VLOOKUP(D8,'ﾚｰﾃｨﾝｸﾞ計算書(TSF)'!$D$5:$H$61,2,FALSE))</f>
        <v xml:space="preserve"> </v>
      </c>
      <c r="F8" s="60" t="str">
        <f>VLOOKUP(D8,'ﾚｰﾃｨﾝｸﾞ計算書(TSF)'!$D$5:$H$61,3,FALSE)</f>
        <v>dp-33c</v>
      </c>
      <c r="G8" s="33">
        <f>VLOOKUP(D8,'レーティング計算書(OYCRating)'!$D$5:$M$41,4,FALSE)</f>
        <v>695</v>
      </c>
      <c r="H8" s="168">
        <f>VLOOKUP(D8,'レーティング計算書(OYCRating)'!$D$5:$M$41,5,FALSE)</f>
        <v>0.08</v>
      </c>
      <c r="I8" s="66">
        <f>VLOOKUP(D8,'レーティング計算書(OYCRating)'!$D$5:$M$41,6,FALSE)</f>
        <v>0</v>
      </c>
      <c r="J8" s="249">
        <f>VLOOKUP(D8,'レーティング計算書(OYCRating)'!$D$5:$M$41,7,FALSE)</f>
        <v>0</v>
      </c>
      <c r="K8" s="253">
        <f t="shared" si="0"/>
        <v>750.6</v>
      </c>
      <c r="L8" s="243">
        <f t="shared" si="1"/>
        <v>0.79936051159072741</v>
      </c>
      <c r="M8" s="68">
        <f>VLOOKUP(D8,'レーティング計算書(OYCRating)'!$D$5:$M$41,10,FALSE)</f>
        <v>0</v>
      </c>
      <c r="N8" s="167">
        <f>VLOOKUP(D8,レース着順とタイム!$C$7:$D$43,2,FALSE)</f>
        <v>0.51087962962962963</v>
      </c>
      <c r="O8" s="21">
        <f t="shared" si="2"/>
        <v>8139.9999999999982</v>
      </c>
      <c r="P8" s="22">
        <f t="shared" si="3"/>
        <v>8139.9999999999982</v>
      </c>
      <c r="Q8" s="232">
        <f t="shared" si="4"/>
        <v>6506.79456434852</v>
      </c>
      <c r="R8" s="158">
        <f t="shared" si="5"/>
        <v>330.54343681319006</v>
      </c>
      <c r="S8" s="159">
        <f t="shared" si="6"/>
        <v>537.17068140176343</v>
      </c>
    </row>
    <row r="9" spans="2:19">
      <c r="B9" s="221">
        <v>5</v>
      </c>
      <c r="C9" s="196">
        <v>4</v>
      </c>
      <c r="D9" s="224" t="s">
        <v>181</v>
      </c>
      <c r="E9" s="60" t="str">
        <f>IF(VLOOKUP(D9,'ﾚｰﾃｨﾝｸﾞ計算書(TSF)'!$D$5:$H$61,2,FALSE)=0," ",VLOOKUP(D9,'ﾚｰﾃｨﾝｸﾞ計算書(TSF)'!$D$5:$H$61,2,FALSE))</f>
        <v>2321</v>
      </c>
      <c r="F9" s="60" t="str">
        <f>VLOOKUP(D9,'ﾚｰﾃｨﾝｸﾞ計算書(TSF)'!$D$5:$H$61,3,FALSE)</f>
        <v>yamaha-31s</v>
      </c>
      <c r="G9" s="33">
        <f>VLOOKUP(D9,'レーティング計算書(OYCRating)'!$D$5:$M$41,4,FALSE)</f>
        <v>677</v>
      </c>
      <c r="H9" s="168">
        <f>VLOOKUP(D9,'レーティング計算書(OYCRating)'!$D$5:$M$41,5,FALSE)</f>
        <v>0.05</v>
      </c>
      <c r="I9" s="66">
        <f>VLOOKUP(D9,'レーティング計算書(OYCRating)'!$D$5:$M$41,6,FALSE)</f>
        <v>0</v>
      </c>
      <c r="J9" s="249">
        <f>VLOOKUP(D9,'レーティング計算書(OYCRating)'!$D$5:$M$41,7,FALSE)</f>
        <v>-0.02</v>
      </c>
      <c r="K9" s="253">
        <f t="shared" si="0"/>
        <v>697.31000000000006</v>
      </c>
      <c r="L9" s="243">
        <f t="shared" si="1"/>
        <v>0.8604494414249042</v>
      </c>
      <c r="M9" s="68">
        <f>VLOOKUP(D9,'レーティング計算書(OYCRating)'!$D$5:$M$41,10,FALSE)</f>
        <v>0.03</v>
      </c>
      <c r="N9" s="167">
        <f>VLOOKUP(D9,レース着順とタイム!$C$7:$D$43,2,FALSE)</f>
        <v>0.50497685185185182</v>
      </c>
      <c r="O9" s="21">
        <f t="shared" si="2"/>
        <v>7629.9999999999955</v>
      </c>
      <c r="P9" s="22">
        <f t="shared" si="3"/>
        <v>7629.9999999999955</v>
      </c>
      <c r="Q9" s="232">
        <f t="shared" si="4"/>
        <v>6768.2775650226968</v>
      </c>
      <c r="R9" s="158">
        <f t="shared" si="5"/>
        <v>261.48300067417676</v>
      </c>
      <c r="S9" s="159">
        <f t="shared" si="6"/>
        <v>798.6536820759402</v>
      </c>
    </row>
    <row r="10" spans="2:19">
      <c r="B10" s="221">
        <v>6</v>
      </c>
      <c r="C10" s="196">
        <v>7</v>
      </c>
      <c r="D10" s="224" t="s">
        <v>183</v>
      </c>
      <c r="E10" s="60" t="str">
        <f>IF(VLOOKUP(D10,'ﾚｰﾃｨﾝｸﾞ計算書(TSF)'!$D$5:$H$61,2,FALSE)=0," ",VLOOKUP(D10,'ﾚｰﾃｨﾝｸﾞ計算書(TSF)'!$D$5:$H$61,2,FALSE))</f>
        <v>3903</v>
      </c>
      <c r="F10" s="60" t="str">
        <f>VLOOKUP(D10,'ﾚｰﾃｨﾝｸﾞ計算書(TSF)'!$D$5:$H$61,3,FALSE)</f>
        <v>Frendship32α</v>
      </c>
      <c r="G10" s="33">
        <f>VLOOKUP(D10,'レーティング計算書(OYCRating)'!$D$5:$M$41,4,FALSE)</f>
        <v>708</v>
      </c>
      <c r="H10" s="168">
        <f>VLOOKUP(D10,'レーティング計算書(OYCRating)'!$D$5:$M$41,5,FALSE)</f>
        <v>0.06</v>
      </c>
      <c r="I10" s="66">
        <f>VLOOKUP(D10,'レーティング計算書(OYCRating)'!$D$5:$M$41,6,FALSE)</f>
        <v>0</v>
      </c>
      <c r="J10" s="249">
        <f>VLOOKUP(D10,'レーティング計算書(OYCRating)'!$D$5:$M$41,7,FALSE)</f>
        <v>0</v>
      </c>
      <c r="K10" s="253">
        <f t="shared" si="0"/>
        <v>750.48</v>
      </c>
      <c r="L10" s="243">
        <f t="shared" si="1"/>
        <v>0.79948832747041887</v>
      </c>
      <c r="M10" s="68">
        <f>VLOOKUP(D10,'レーティング計算書(OYCRating)'!$D$5:$M$41,10,FALSE)</f>
        <v>0</v>
      </c>
      <c r="N10" s="167">
        <f>VLOOKUP(D10,レース着順とタイム!$C$7:$D$43,2,FALSE)</f>
        <v>0.51626157407407403</v>
      </c>
      <c r="O10" s="21">
        <f t="shared" si="2"/>
        <v>8604.9999999999945</v>
      </c>
      <c r="P10" s="22">
        <f t="shared" si="3"/>
        <v>8604.9999999999945</v>
      </c>
      <c r="Q10" s="232">
        <f t="shared" si="4"/>
        <v>6879.5970578829501</v>
      </c>
      <c r="R10" s="158">
        <f t="shared" si="5"/>
        <v>111.31949286025338</v>
      </c>
      <c r="S10" s="159">
        <f t="shared" si="6"/>
        <v>909.97317493619357</v>
      </c>
    </row>
    <row r="11" spans="2:19">
      <c r="B11" s="221">
        <v>7</v>
      </c>
      <c r="C11" s="196">
        <v>5</v>
      </c>
      <c r="D11" s="224" t="s">
        <v>285</v>
      </c>
      <c r="E11" s="60" t="str">
        <f>IF(VLOOKUP(D11,'ﾚｰﾃｨﾝｸﾞ計算書(TSF)'!$D$5:$H$61,2,FALSE)=0," ",VLOOKUP(D11,'ﾚｰﾃｨﾝｸﾞ計算書(TSF)'!$D$5:$H$61,2,FALSE))</f>
        <v>6363</v>
      </c>
      <c r="F11" s="60" t="str">
        <f>VLOOKUP(D11,'ﾚｰﾃｨﾝｸﾞ計算書(TSF)'!$D$5:$H$61,3,FALSE)</f>
        <v>Dehler36SQ</v>
      </c>
      <c r="G11" s="33">
        <f>VLOOKUP(D11,'レーティング計算書(OYCRating)'!$D$5:$M$41,4,FALSE)</f>
        <v>640</v>
      </c>
      <c r="H11" s="168">
        <f>VLOOKUP(D11,'レーティング計算書(OYCRating)'!$D$5:$M$41,5,FALSE)</f>
        <v>0.02</v>
      </c>
      <c r="I11" s="66">
        <f>VLOOKUP(D11,'レーティング計算書(OYCRating)'!$D$5:$M$41,6,FALSE)</f>
        <v>0</v>
      </c>
      <c r="J11" s="249">
        <f>VLOOKUP(D11,'レーティング計算書(OYCRating)'!$D$5:$M$41,7,FALSE)</f>
        <v>-0.02</v>
      </c>
      <c r="K11" s="253">
        <f t="shared" si="0"/>
        <v>640</v>
      </c>
      <c r="L11" s="243">
        <f t="shared" si="1"/>
        <v>0.9375</v>
      </c>
      <c r="M11" s="68">
        <f>VLOOKUP(D11,'レーティング計算書(OYCRating)'!$D$5:$M$41,10,FALSE)</f>
        <v>0.03</v>
      </c>
      <c r="N11" s="167">
        <f>VLOOKUP(D11,レース着順とタイム!$C$7:$D$43,2,FALSE)</f>
        <v>0.50515046296296295</v>
      </c>
      <c r="O11" s="21">
        <f t="shared" si="2"/>
        <v>7644.9999999999973</v>
      </c>
      <c r="P11" s="22">
        <f t="shared" si="3"/>
        <v>7644.9999999999973</v>
      </c>
      <c r="Q11" s="232">
        <f t="shared" si="4"/>
        <v>7388.8530927835027</v>
      </c>
      <c r="R11" s="158">
        <f t="shared" si="5"/>
        <v>509.25603490055255</v>
      </c>
      <c r="S11" s="159">
        <f t="shared" si="6"/>
        <v>1419.2292098367461</v>
      </c>
    </row>
    <row r="12" spans="2:19">
      <c r="B12" s="221">
        <v>8</v>
      </c>
      <c r="C12" s="196">
        <v>8</v>
      </c>
      <c r="D12" s="224" t="s">
        <v>262</v>
      </c>
      <c r="E12" s="60" t="str">
        <f>IF(VLOOKUP(D12,'ﾚｰﾃｨﾝｸﾞ計算書(TSF)'!$D$5:$H$61,2,FALSE)=0," ",VLOOKUP(D12,'ﾚｰﾃｨﾝｸﾞ計算書(TSF)'!$D$5:$H$61,2,FALSE))</f>
        <v xml:space="preserve"> </v>
      </c>
      <c r="F12" s="60" t="str">
        <f>VLOOKUP(D12,'ﾚｰﾃｨﾝｸﾞ計算書(TSF)'!$D$5:$H$61,3,FALSE)</f>
        <v>ｽｲﾝｸﾞ34</v>
      </c>
      <c r="G12" s="33">
        <f>VLOOKUP(D12,'レーティング計算書(OYCRating)'!$D$5:$M$41,4,FALSE)</f>
        <v>658</v>
      </c>
      <c r="H12" s="168">
        <f>VLOOKUP(D12,'レーティング計算書(OYCRating)'!$D$5:$M$41,5,FALSE)</f>
        <v>0.05</v>
      </c>
      <c r="I12" s="66">
        <f>VLOOKUP(D12,'レーティング計算書(OYCRating)'!$D$5:$M$41,6,FALSE)</f>
        <v>0</v>
      </c>
      <c r="J12" s="249">
        <f>VLOOKUP(D12,'レーティング計算書(OYCRating)'!$D$5:$M$41,7,FALSE)</f>
        <v>0</v>
      </c>
      <c r="K12" s="253">
        <f t="shared" si="0"/>
        <v>690.9</v>
      </c>
      <c r="L12" s="243">
        <f t="shared" si="1"/>
        <v>0.86843247937472867</v>
      </c>
      <c r="M12" s="68">
        <f>VLOOKUP(D12,'レーティング計算書(OYCRating)'!$D$5:$M$41,10,FALSE)</f>
        <v>0.03</v>
      </c>
      <c r="N12" s="167">
        <f>VLOOKUP(D12,レース着順とタイム!$C$7:$D$43,2,FALSE)</f>
        <v>0.52120370370370372</v>
      </c>
      <c r="O12" s="21">
        <f t="shared" si="2"/>
        <v>9032</v>
      </c>
      <c r="P12" s="22">
        <f t="shared" si="3"/>
        <v>9032</v>
      </c>
      <c r="Q12" s="232">
        <f t="shared" si="4"/>
        <v>8086.2702615593298</v>
      </c>
      <c r="R12" s="158">
        <f t="shared" si="5"/>
        <v>697.41716877582712</v>
      </c>
      <c r="S12" s="159">
        <f t="shared" si="6"/>
        <v>2116.6463786125732</v>
      </c>
    </row>
    <row r="13" spans="2:19">
      <c r="B13" s="221">
        <v>9</v>
      </c>
      <c r="C13" s="196">
        <v>9</v>
      </c>
      <c r="D13" s="170" t="s">
        <v>187</v>
      </c>
      <c r="E13" s="60" t="str">
        <f>IF(VLOOKUP(D13,'ﾚｰﾃｨﾝｸﾞ計算書(TSF)'!$D$5:$H$61,2,FALSE)=0," ",VLOOKUP(D13,'ﾚｰﾃｨﾝｸﾞ計算書(TSF)'!$D$5:$H$61,2,FALSE))</f>
        <v>3226</v>
      </c>
      <c r="F13" s="60" t="str">
        <f>VLOOKUP(D13,'ﾚｰﾃｨﾝｸﾞ計算書(TSF)'!$D$5:$H$61,3,FALSE)</f>
        <v>yamaha30sⅡ</v>
      </c>
      <c r="G13" s="33">
        <f>VLOOKUP(D13,'レーティング計算書(OYCRating)'!$D$5:$M$41,4,FALSE)</f>
        <v>710</v>
      </c>
      <c r="H13" s="168">
        <f>VLOOKUP(D13,'レーティング計算書(OYCRating)'!$D$5:$M$41,5,FALSE)</f>
        <v>0.06</v>
      </c>
      <c r="I13" s="66">
        <f>VLOOKUP(D13,'レーティング計算書(OYCRating)'!$D$5:$M$41,6,FALSE)</f>
        <v>0</v>
      </c>
      <c r="J13" s="249">
        <f>VLOOKUP(D13,'レーティング計算書(OYCRating)'!$D$5:$M$41,7,FALSE)</f>
        <v>0</v>
      </c>
      <c r="K13" s="253">
        <f t="shared" ref="K13:K41" si="7">G13+H13*G13+I13*G13+J13*G13</f>
        <v>752.6</v>
      </c>
      <c r="L13" s="243">
        <f t="shared" ref="L13:L41" si="8">600/K13</f>
        <v>0.79723624767472756</v>
      </c>
      <c r="M13" s="68">
        <f>VLOOKUP(D13,'レーティング計算書(OYCRating)'!$D$5:$M$41,10,FALSE)</f>
        <v>0</v>
      </c>
      <c r="N13" s="167" t="str">
        <f>VLOOKUP(D13,レース着順とタイム!$C$7:$D$43,2,FALSE)</f>
        <v>DNC</v>
      </c>
      <c r="O13" s="21" t="e">
        <f t="shared" ref="O13:O16" si="9">(N13-$N$3)*86400</f>
        <v>#VALUE!</v>
      </c>
      <c r="P13" s="22"/>
      <c r="Q13" s="232"/>
      <c r="R13" s="158"/>
      <c r="S13" s="159"/>
    </row>
    <row r="14" spans="2:19">
      <c r="B14" s="221">
        <v>10</v>
      </c>
      <c r="C14" s="196">
        <v>10</v>
      </c>
      <c r="D14" s="170" t="s">
        <v>184</v>
      </c>
      <c r="E14" s="60" t="str">
        <f>IF(VLOOKUP(D14,'ﾚｰﾃｨﾝｸﾞ計算書(TSF)'!$D$5:$H$61,2,FALSE)=0," ",VLOOKUP(D14,'ﾚｰﾃｨﾝｸﾞ計算書(TSF)'!$D$5:$H$61,2,FALSE))</f>
        <v>4983</v>
      </c>
      <c r="F14" s="60" t="str">
        <f>VLOOKUP(D14,'ﾚｰﾃｨﾝｸﾞ計算書(TSF)'!$D$5:$H$61,3,FALSE)</f>
        <v>J-35s</v>
      </c>
      <c r="G14" s="33">
        <f>VLOOKUP(D14,'レーティング計算書(OYCRating)'!$D$5:$M$41,4,FALSE)</f>
        <v>643</v>
      </c>
      <c r="H14" s="168">
        <f>VLOOKUP(D14,'レーティング計算書(OYCRating)'!$D$5:$M$41,5,FALSE)</f>
        <v>0.05</v>
      </c>
      <c r="I14" s="66">
        <f>VLOOKUP(D14,'レーティング計算書(OYCRating)'!$D$5:$M$41,6,FALSE)</f>
        <v>0</v>
      </c>
      <c r="J14" s="249">
        <f>VLOOKUP(D14,'レーティング計算書(OYCRating)'!$D$5:$M$41,7,FALSE)</f>
        <v>0</v>
      </c>
      <c r="K14" s="253">
        <f t="shared" si="7"/>
        <v>675.15</v>
      </c>
      <c r="L14" s="243">
        <f t="shared" si="8"/>
        <v>0.88869140191068652</v>
      </c>
      <c r="M14" s="68">
        <f>VLOOKUP(D14,'レーティング計算書(OYCRating)'!$D$5:$M$41,10,FALSE)</f>
        <v>0.03</v>
      </c>
      <c r="N14" s="167" t="str">
        <f>VLOOKUP(D14,レース着順とタイム!$C$7:$D$43,2,FALSE)</f>
        <v>DNC</v>
      </c>
      <c r="O14" s="21" t="e">
        <f t="shared" si="9"/>
        <v>#VALUE!</v>
      </c>
      <c r="P14" s="22"/>
      <c r="Q14" s="232"/>
      <c r="R14" s="158"/>
      <c r="S14" s="159"/>
    </row>
    <row r="15" spans="2:19" hidden="1">
      <c r="B15" s="221">
        <v>11</v>
      </c>
      <c r="C15" s="196">
        <v>11</v>
      </c>
      <c r="D15" s="170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8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7"/>
        <v>#N/A</v>
      </c>
      <c r="L15" s="243" t="e">
        <f t="shared" si="8"/>
        <v>#N/A</v>
      </c>
      <c r="M15" s="68" t="e">
        <f>VLOOKUP(D15,'レーティング計算書(OYCRating)'!$D$5:$M$41,10,FALSE)</f>
        <v>#N/A</v>
      </c>
      <c r="N15" s="167" t="e">
        <f>VLOOKUP(D15,レース着順とタイム!$C$7:$D$43,2,FALSE)</f>
        <v>#N/A</v>
      </c>
      <c r="O15" s="21" t="e">
        <f t="shared" si="9"/>
        <v>#N/A</v>
      </c>
      <c r="P15" s="22" t="e">
        <f>IF(O15&gt;0,O15,99999999)</f>
        <v>#N/A</v>
      </c>
      <c r="Q15" s="232" t="e">
        <f>P15*L15/(1-M15)</f>
        <v>#N/A</v>
      </c>
      <c r="R15" s="158" t="e">
        <f t="shared" si="5"/>
        <v>#N/A</v>
      </c>
      <c r="S15" s="159" t="e">
        <f t="shared" si="6"/>
        <v>#N/A</v>
      </c>
    </row>
    <row r="16" spans="2:19" hidden="1">
      <c r="B16" s="221">
        <v>12</v>
      </c>
      <c r="C16" s="196">
        <v>12</v>
      </c>
      <c r="D16" s="170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8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7"/>
        <v>#N/A</v>
      </c>
      <c r="L16" s="243" t="e">
        <f t="shared" si="8"/>
        <v>#N/A</v>
      </c>
      <c r="M16" s="68" t="e">
        <f>VLOOKUP(D16,'レーティング計算書(OYCRating)'!$D$5:$M$41,10,FALSE)</f>
        <v>#N/A</v>
      </c>
      <c r="N16" s="167" t="e">
        <f>VLOOKUP(D16,レース着順とタイム!$C$7:$D$43,2,FALSE)</f>
        <v>#N/A</v>
      </c>
      <c r="O16" s="21" t="e">
        <f t="shared" si="9"/>
        <v>#N/A</v>
      </c>
      <c r="P16" s="22" t="e">
        <f>IF(O16&gt;0,O16,99999999)</f>
        <v>#N/A</v>
      </c>
      <c r="Q16" s="232" t="e">
        <f>P16*L16/(1-M16)</f>
        <v>#N/A</v>
      </c>
      <c r="R16" s="158" t="e">
        <f t="shared" si="5"/>
        <v>#N/A</v>
      </c>
      <c r="S16" s="159" t="e">
        <f t="shared" si="6"/>
        <v>#N/A</v>
      </c>
    </row>
    <row r="17" spans="2:19" hidden="1">
      <c r="B17" s="221">
        <v>13</v>
      </c>
      <c r="C17" s="196">
        <v>13</v>
      </c>
      <c r="D17" s="170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8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7"/>
        <v>#N/A</v>
      </c>
      <c r="L17" s="243" t="e">
        <f t="shared" si="8"/>
        <v>#N/A</v>
      </c>
      <c r="M17" s="68" t="e">
        <f>VLOOKUP(D17,'レーティング計算書(OYCRating)'!$D$5:$M$41,10,FALSE)</f>
        <v>#N/A</v>
      </c>
      <c r="N17" s="167" t="e">
        <f>VLOOKUP(D17,レース着順とタイム!$C$7:$D$43,2,FALSE)</f>
        <v>#N/A</v>
      </c>
      <c r="O17" s="21" t="e">
        <f t="shared" ref="O17:O41" si="10">(N17-$N$3)*86400</f>
        <v>#N/A</v>
      </c>
      <c r="P17" s="22" t="e">
        <f t="shared" ref="P17:P41" si="11">IF(O17&gt;0,O17,99999999)</f>
        <v>#N/A</v>
      </c>
      <c r="Q17" s="232" t="e">
        <f t="shared" ref="Q17:Q41" si="12">P17*L17/(1-M17)</f>
        <v>#N/A</v>
      </c>
      <c r="R17" s="158" t="e">
        <f t="shared" ref="R17:R41" si="13">IF(Q17=0, "-",Q17-Q16)</f>
        <v>#N/A</v>
      </c>
      <c r="S17" s="159" t="e">
        <f t="shared" ref="S17:S41" si="14">IF(Q17=0, "-", Q17-$Q$5)</f>
        <v>#N/A</v>
      </c>
    </row>
    <row r="18" spans="2:19" hidden="1">
      <c r="B18" s="221">
        <v>14</v>
      </c>
      <c r="C18" s="196">
        <v>14</v>
      </c>
      <c r="D18" s="170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8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7"/>
        <v>#N/A</v>
      </c>
      <c r="L18" s="243" t="e">
        <f t="shared" si="8"/>
        <v>#N/A</v>
      </c>
      <c r="M18" s="68" t="e">
        <f>VLOOKUP(D18,'レーティング計算書(OYCRating)'!$D$5:$M$41,10,FALSE)</f>
        <v>#N/A</v>
      </c>
      <c r="N18" s="167" t="e">
        <f>VLOOKUP(D18,レース着順とタイム!$C$7:$D$43,2,FALSE)</f>
        <v>#N/A</v>
      </c>
      <c r="O18" s="21" t="e">
        <f t="shared" si="10"/>
        <v>#N/A</v>
      </c>
      <c r="P18" s="22" t="e">
        <f t="shared" si="11"/>
        <v>#N/A</v>
      </c>
      <c r="Q18" s="232" t="e">
        <f t="shared" si="12"/>
        <v>#N/A</v>
      </c>
      <c r="R18" s="158" t="e">
        <f t="shared" si="13"/>
        <v>#N/A</v>
      </c>
      <c r="S18" s="159" t="e">
        <f t="shared" si="14"/>
        <v>#N/A</v>
      </c>
    </row>
    <row r="19" spans="2:19" hidden="1">
      <c r="B19" s="221">
        <v>15</v>
      </c>
      <c r="C19" s="196">
        <v>15</v>
      </c>
      <c r="D19" s="170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8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7"/>
        <v>#N/A</v>
      </c>
      <c r="L19" s="243" t="e">
        <f t="shared" si="8"/>
        <v>#N/A</v>
      </c>
      <c r="M19" s="68" t="e">
        <f>VLOOKUP(D19,'レーティング計算書(OYCRating)'!$D$5:$M$41,10,FALSE)</f>
        <v>#N/A</v>
      </c>
      <c r="N19" s="167" t="e">
        <f>VLOOKUP(D19,レース着順とタイム!$C$7:$D$43,2,FALSE)</f>
        <v>#N/A</v>
      </c>
      <c r="O19" s="21" t="e">
        <f t="shared" si="10"/>
        <v>#N/A</v>
      </c>
      <c r="P19" s="22" t="e">
        <f t="shared" si="11"/>
        <v>#N/A</v>
      </c>
      <c r="Q19" s="232" t="e">
        <f t="shared" si="12"/>
        <v>#N/A</v>
      </c>
      <c r="R19" s="158" t="e">
        <f t="shared" si="13"/>
        <v>#N/A</v>
      </c>
      <c r="S19" s="159" t="e">
        <f t="shared" si="14"/>
        <v>#N/A</v>
      </c>
    </row>
    <row r="20" spans="2:19" hidden="1">
      <c r="B20" s="221">
        <v>16</v>
      </c>
      <c r="C20" s="196">
        <v>16</v>
      </c>
      <c r="D20" s="170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8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7"/>
        <v>#N/A</v>
      </c>
      <c r="L20" s="243" t="e">
        <f t="shared" si="8"/>
        <v>#N/A</v>
      </c>
      <c r="M20" s="68" t="e">
        <f>VLOOKUP(D20,'レーティング計算書(OYCRating)'!$D$5:$M$41,10,FALSE)</f>
        <v>#N/A</v>
      </c>
      <c r="N20" s="167" t="e">
        <f>VLOOKUP(D20,レース着順とタイム!$C$7:$D$43,2,FALSE)</f>
        <v>#N/A</v>
      </c>
      <c r="O20" s="21" t="e">
        <f t="shared" si="10"/>
        <v>#N/A</v>
      </c>
      <c r="P20" s="22" t="e">
        <f t="shared" si="11"/>
        <v>#N/A</v>
      </c>
      <c r="Q20" s="232" t="e">
        <f t="shared" si="12"/>
        <v>#N/A</v>
      </c>
      <c r="R20" s="158" t="e">
        <f t="shared" si="13"/>
        <v>#N/A</v>
      </c>
      <c r="S20" s="159" t="e">
        <f t="shared" si="14"/>
        <v>#N/A</v>
      </c>
    </row>
    <row r="21" spans="2:19" hidden="1">
      <c r="B21" s="221">
        <v>17</v>
      </c>
      <c r="C21" s="196">
        <v>17</v>
      </c>
      <c r="D21" s="170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8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7"/>
        <v>#N/A</v>
      </c>
      <c r="L21" s="243" t="e">
        <f t="shared" si="8"/>
        <v>#N/A</v>
      </c>
      <c r="M21" s="68" t="e">
        <f>VLOOKUP(D21,'レーティング計算書(OYCRating)'!$D$5:$M$41,10,FALSE)</f>
        <v>#N/A</v>
      </c>
      <c r="N21" s="167" t="e">
        <f>VLOOKUP(D21,レース着順とタイム!$C$7:$D$43,2,FALSE)</f>
        <v>#N/A</v>
      </c>
      <c r="O21" s="21" t="e">
        <f t="shared" si="10"/>
        <v>#N/A</v>
      </c>
      <c r="P21" s="22" t="e">
        <f t="shared" si="11"/>
        <v>#N/A</v>
      </c>
      <c r="Q21" s="232" t="e">
        <f t="shared" si="12"/>
        <v>#N/A</v>
      </c>
      <c r="R21" s="158" t="e">
        <f t="shared" si="13"/>
        <v>#N/A</v>
      </c>
      <c r="S21" s="159" t="e">
        <f t="shared" si="14"/>
        <v>#N/A</v>
      </c>
    </row>
    <row r="22" spans="2:19" hidden="1">
      <c r="B22" s="221">
        <v>18</v>
      </c>
      <c r="C22" s="196">
        <v>18</v>
      </c>
      <c r="D22" s="170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8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7"/>
        <v>#N/A</v>
      </c>
      <c r="L22" s="243" t="e">
        <f t="shared" si="8"/>
        <v>#N/A</v>
      </c>
      <c r="M22" s="68" t="e">
        <f>VLOOKUP(D22,'レーティング計算書(OYCRating)'!$D$5:$M$41,10,FALSE)</f>
        <v>#N/A</v>
      </c>
      <c r="N22" s="167" t="e">
        <f>VLOOKUP(D22,レース着順とタイム!$C$7:$D$43,2,FALSE)</f>
        <v>#N/A</v>
      </c>
      <c r="O22" s="21" t="e">
        <f t="shared" si="10"/>
        <v>#N/A</v>
      </c>
      <c r="P22" s="22" t="e">
        <f t="shared" si="11"/>
        <v>#N/A</v>
      </c>
      <c r="Q22" s="232" t="e">
        <f t="shared" si="12"/>
        <v>#N/A</v>
      </c>
      <c r="R22" s="158" t="e">
        <f t="shared" si="13"/>
        <v>#N/A</v>
      </c>
      <c r="S22" s="159" t="e">
        <f t="shared" si="14"/>
        <v>#N/A</v>
      </c>
    </row>
    <row r="23" spans="2:19" hidden="1">
      <c r="B23" s="221">
        <v>19</v>
      </c>
      <c r="C23" s="196">
        <v>19</v>
      </c>
      <c r="D23" s="170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8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7"/>
        <v>#N/A</v>
      </c>
      <c r="L23" s="243" t="e">
        <f t="shared" si="8"/>
        <v>#N/A</v>
      </c>
      <c r="M23" s="68" t="e">
        <f>VLOOKUP(D23,'レーティング計算書(OYCRating)'!$D$5:$M$41,10,FALSE)</f>
        <v>#N/A</v>
      </c>
      <c r="N23" s="167" t="e">
        <f>VLOOKUP(D23,レース着順とタイム!$C$7:$D$43,2,FALSE)</f>
        <v>#N/A</v>
      </c>
      <c r="O23" s="21" t="e">
        <f t="shared" si="10"/>
        <v>#N/A</v>
      </c>
      <c r="P23" s="22" t="e">
        <f t="shared" si="11"/>
        <v>#N/A</v>
      </c>
      <c r="Q23" s="232" t="e">
        <f t="shared" si="12"/>
        <v>#N/A</v>
      </c>
      <c r="R23" s="158" t="e">
        <f t="shared" si="13"/>
        <v>#N/A</v>
      </c>
      <c r="S23" s="159" t="e">
        <f t="shared" si="14"/>
        <v>#N/A</v>
      </c>
    </row>
    <row r="24" spans="2:19" hidden="1">
      <c r="B24" s="221">
        <v>20</v>
      </c>
      <c r="C24" s="196">
        <v>20</v>
      </c>
      <c r="D24" s="170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8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7"/>
        <v>#N/A</v>
      </c>
      <c r="L24" s="243" t="e">
        <f t="shared" si="8"/>
        <v>#N/A</v>
      </c>
      <c r="M24" s="68" t="e">
        <f>VLOOKUP(D24,'レーティング計算書(OYCRating)'!$D$5:$M$41,10,FALSE)</f>
        <v>#N/A</v>
      </c>
      <c r="N24" s="167" t="e">
        <f>VLOOKUP(D24,レース着順とタイム!$C$7:$D$43,2,FALSE)</f>
        <v>#N/A</v>
      </c>
      <c r="O24" s="21" t="e">
        <f t="shared" si="10"/>
        <v>#N/A</v>
      </c>
      <c r="P24" s="22" t="e">
        <f t="shared" si="11"/>
        <v>#N/A</v>
      </c>
      <c r="Q24" s="232" t="e">
        <f t="shared" si="12"/>
        <v>#N/A</v>
      </c>
      <c r="R24" s="158" t="e">
        <f t="shared" si="13"/>
        <v>#N/A</v>
      </c>
      <c r="S24" s="159" t="e">
        <f t="shared" si="14"/>
        <v>#N/A</v>
      </c>
    </row>
    <row r="25" spans="2:19" hidden="1">
      <c r="B25" s="221">
        <v>21</v>
      </c>
      <c r="C25" s="196">
        <v>21</v>
      </c>
      <c r="D25" s="170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8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7"/>
        <v>#N/A</v>
      </c>
      <c r="L25" s="243" t="e">
        <f t="shared" si="8"/>
        <v>#N/A</v>
      </c>
      <c r="M25" s="68" t="e">
        <f>VLOOKUP(D25,'レーティング計算書(OYCRating)'!$D$5:$M$41,10,FALSE)</f>
        <v>#N/A</v>
      </c>
      <c r="N25" s="167" t="e">
        <f>VLOOKUP(D25,レース着順とタイム!$C$7:$D$43,2,FALSE)</f>
        <v>#N/A</v>
      </c>
      <c r="O25" s="21" t="e">
        <f t="shared" si="10"/>
        <v>#N/A</v>
      </c>
      <c r="P25" s="22" t="e">
        <f t="shared" si="11"/>
        <v>#N/A</v>
      </c>
      <c r="Q25" s="232" t="e">
        <f t="shared" si="12"/>
        <v>#N/A</v>
      </c>
      <c r="R25" s="158" t="e">
        <f t="shared" si="13"/>
        <v>#N/A</v>
      </c>
      <c r="S25" s="159" t="e">
        <f t="shared" si="14"/>
        <v>#N/A</v>
      </c>
    </row>
    <row r="26" spans="2:19" hidden="1">
      <c r="B26" s="221">
        <v>22</v>
      </c>
      <c r="C26" s="196">
        <v>22</v>
      </c>
      <c r="D26" s="170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8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7"/>
        <v>#N/A</v>
      </c>
      <c r="L26" s="243" t="e">
        <f t="shared" si="8"/>
        <v>#N/A</v>
      </c>
      <c r="M26" s="68" t="e">
        <f>VLOOKUP(D26,'レーティング計算書(OYCRating)'!$D$5:$M$41,10,FALSE)</f>
        <v>#N/A</v>
      </c>
      <c r="N26" s="167" t="e">
        <f>VLOOKUP(D26,レース着順とタイム!$C$7:$D$43,2,FALSE)</f>
        <v>#N/A</v>
      </c>
      <c r="O26" s="21" t="e">
        <f t="shared" si="10"/>
        <v>#N/A</v>
      </c>
      <c r="P26" s="22" t="e">
        <f t="shared" si="11"/>
        <v>#N/A</v>
      </c>
      <c r="Q26" s="232" t="e">
        <f t="shared" si="12"/>
        <v>#N/A</v>
      </c>
      <c r="R26" s="158" t="e">
        <f t="shared" si="13"/>
        <v>#N/A</v>
      </c>
      <c r="S26" s="159" t="e">
        <f t="shared" si="14"/>
        <v>#N/A</v>
      </c>
    </row>
    <row r="27" spans="2:19" hidden="1">
      <c r="B27" s="221">
        <v>23</v>
      </c>
      <c r="C27" s="196">
        <v>23</v>
      </c>
      <c r="D27" s="170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8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7"/>
        <v>#N/A</v>
      </c>
      <c r="L27" s="243" t="e">
        <f t="shared" si="8"/>
        <v>#N/A</v>
      </c>
      <c r="M27" s="68" t="e">
        <f>VLOOKUP(D27,'レーティング計算書(OYCRating)'!$D$5:$M$41,10,FALSE)</f>
        <v>#N/A</v>
      </c>
      <c r="N27" s="167" t="e">
        <f>VLOOKUP(D27,レース着順とタイム!$C$7:$D$43,2,FALSE)</f>
        <v>#N/A</v>
      </c>
      <c r="O27" s="21" t="e">
        <f t="shared" si="10"/>
        <v>#N/A</v>
      </c>
      <c r="P27" s="22" t="e">
        <f t="shared" si="11"/>
        <v>#N/A</v>
      </c>
      <c r="Q27" s="232" t="e">
        <f t="shared" si="12"/>
        <v>#N/A</v>
      </c>
      <c r="R27" s="158" t="e">
        <f t="shared" si="13"/>
        <v>#N/A</v>
      </c>
      <c r="S27" s="159" t="e">
        <f t="shared" si="14"/>
        <v>#N/A</v>
      </c>
    </row>
    <row r="28" spans="2:19" hidden="1">
      <c r="B28" s="221">
        <v>24</v>
      </c>
      <c r="C28" s="196">
        <v>24</v>
      </c>
      <c r="D28" s="170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8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7"/>
        <v>#N/A</v>
      </c>
      <c r="L28" s="243" t="e">
        <f t="shared" si="8"/>
        <v>#N/A</v>
      </c>
      <c r="M28" s="68" t="e">
        <f>VLOOKUP(D28,'レーティング計算書(OYCRating)'!$D$5:$M$41,10,FALSE)</f>
        <v>#N/A</v>
      </c>
      <c r="N28" s="167" t="e">
        <f>VLOOKUP(D28,レース着順とタイム!$C$7:$D$43,2,FALSE)</f>
        <v>#N/A</v>
      </c>
      <c r="O28" s="21" t="e">
        <f t="shared" si="10"/>
        <v>#N/A</v>
      </c>
      <c r="P28" s="22" t="e">
        <f t="shared" si="11"/>
        <v>#N/A</v>
      </c>
      <c r="Q28" s="232" t="e">
        <f t="shared" si="12"/>
        <v>#N/A</v>
      </c>
      <c r="R28" s="158" t="e">
        <f t="shared" si="13"/>
        <v>#N/A</v>
      </c>
      <c r="S28" s="159" t="e">
        <f t="shared" si="14"/>
        <v>#N/A</v>
      </c>
    </row>
    <row r="29" spans="2:19" hidden="1">
      <c r="B29" s="221">
        <v>25</v>
      </c>
      <c r="C29" s="196">
        <v>25</v>
      </c>
      <c r="D29" s="170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8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7"/>
        <v>#N/A</v>
      </c>
      <c r="L29" s="243" t="e">
        <f t="shared" si="8"/>
        <v>#N/A</v>
      </c>
      <c r="M29" s="68" t="e">
        <f>VLOOKUP(D29,'レーティング計算書(OYCRating)'!$D$5:$M$41,10,FALSE)</f>
        <v>#N/A</v>
      </c>
      <c r="N29" s="167" t="e">
        <f>VLOOKUP(D29,レース着順とタイム!$C$7:$D$43,2,FALSE)</f>
        <v>#N/A</v>
      </c>
      <c r="O29" s="21" t="e">
        <f t="shared" si="10"/>
        <v>#N/A</v>
      </c>
      <c r="P29" s="22" t="e">
        <f t="shared" si="11"/>
        <v>#N/A</v>
      </c>
      <c r="Q29" s="232" t="e">
        <f t="shared" si="12"/>
        <v>#N/A</v>
      </c>
      <c r="R29" s="158" t="e">
        <f t="shared" si="13"/>
        <v>#N/A</v>
      </c>
      <c r="S29" s="159" t="e">
        <f t="shared" si="14"/>
        <v>#N/A</v>
      </c>
    </row>
    <row r="30" spans="2:19" hidden="1">
      <c r="B30" s="221">
        <v>26</v>
      </c>
      <c r="C30" s="196">
        <v>26</v>
      </c>
      <c r="D30" s="170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8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7"/>
        <v>#N/A</v>
      </c>
      <c r="L30" s="243" t="e">
        <f t="shared" si="8"/>
        <v>#N/A</v>
      </c>
      <c r="M30" s="68" t="e">
        <f>VLOOKUP(D30,'レーティング計算書(OYCRating)'!$D$5:$M$41,10,FALSE)</f>
        <v>#N/A</v>
      </c>
      <c r="N30" s="167" t="e">
        <f>VLOOKUP(D30,レース着順とタイム!$C$7:$D$43,2,FALSE)</f>
        <v>#N/A</v>
      </c>
      <c r="O30" s="21" t="e">
        <f t="shared" si="10"/>
        <v>#N/A</v>
      </c>
      <c r="P30" s="22" t="e">
        <f t="shared" si="11"/>
        <v>#N/A</v>
      </c>
      <c r="Q30" s="232" t="e">
        <f t="shared" si="12"/>
        <v>#N/A</v>
      </c>
      <c r="R30" s="158" t="e">
        <f t="shared" si="13"/>
        <v>#N/A</v>
      </c>
      <c r="S30" s="159" t="e">
        <f t="shared" si="14"/>
        <v>#N/A</v>
      </c>
    </row>
    <row r="31" spans="2:19" hidden="1">
      <c r="B31" s="221">
        <v>27</v>
      </c>
      <c r="C31" s="196">
        <v>27</v>
      </c>
      <c r="D31" s="170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8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7"/>
        <v>#N/A</v>
      </c>
      <c r="L31" s="243" t="e">
        <f t="shared" si="8"/>
        <v>#N/A</v>
      </c>
      <c r="M31" s="68" t="e">
        <f>VLOOKUP(D31,'レーティング計算書(OYCRating)'!$D$5:$M$41,10,FALSE)</f>
        <v>#N/A</v>
      </c>
      <c r="N31" s="167" t="e">
        <f>VLOOKUP(D31,レース着順とタイム!$C$7:$D$43,2,FALSE)</f>
        <v>#N/A</v>
      </c>
      <c r="O31" s="21" t="e">
        <f t="shared" si="10"/>
        <v>#N/A</v>
      </c>
      <c r="P31" s="22" t="e">
        <f t="shared" si="11"/>
        <v>#N/A</v>
      </c>
      <c r="Q31" s="232" t="e">
        <f t="shared" si="12"/>
        <v>#N/A</v>
      </c>
      <c r="R31" s="158" t="e">
        <f t="shared" si="13"/>
        <v>#N/A</v>
      </c>
      <c r="S31" s="159" t="e">
        <f t="shared" si="14"/>
        <v>#N/A</v>
      </c>
    </row>
    <row r="32" spans="2:19" hidden="1">
      <c r="B32" s="221">
        <v>28</v>
      </c>
      <c r="C32" s="196">
        <v>28</v>
      </c>
      <c r="D32" s="170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8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7"/>
        <v>#N/A</v>
      </c>
      <c r="L32" s="243" t="e">
        <f t="shared" si="8"/>
        <v>#N/A</v>
      </c>
      <c r="M32" s="68" t="e">
        <f>VLOOKUP(D32,'レーティング計算書(OYCRating)'!$D$5:$M$41,10,FALSE)</f>
        <v>#N/A</v>
      </c>
      <c r="N32" s="167" t="e">
        <f>VLOOKUP(D32,レース着順とタイム!$C$7:$D$43,2,FALSE)</f>
        <v>#N/A</v>
      </c>
      <c r="O32" s="21" t="e">
        <f t="shared" si="10"/>
        <v>#N/A</v>
      </c>
      <c r="P32" s="22" t="e">
        <f t="shared" si="11"/>
        <v>#N/A</v>
      </c>
      <c r="Q32" s="232" t="e">
        <f t="shared" si="12"/>
        <v>#N/A</v>
      </c>
      <c r="R32" s="158" t="e">
        <f t="shared" si="13"/>
        <v>#N/A</v>
      </c>
      <c r="S32" s="159" t="e">
        <f t="shared" si="14"/>
        <v>#N/A</v>
      </c>
    </row>
    <row r="33" spans="2:19" hidden="1">
      <c r="B33" s="221">
        <v>29</v>
      </c>
      <c r="C33" s="196">
        <v>29</v>
      </c>
      <c r="D33" s="170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8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7"/>
        <v>#N/A</v>
      </c>
      <c r="L33" s="243" t="e">
        <f t="shared" si="8"/>
        <v>#N/A</v>
      </c>
      <c r="M33" s="68" t="e">
        <f>VLOOKUP(D33,'レーティング計算書(OYCRating)'!$D$5:$M$41,10,FALSE)</f>
        <v>#N/A</v>
      </c>
      <c r="N33" s="167" t="e">
        <f>VLOOKUP(D33,レース着順とタイム!$C$7:$D$43,2,FALSE)</f>
        <v>#N/A</v>
      </c>
      <c r="O33" s="21" t="e">
        <f t="shared" si="10"/>
        <v>#N/A</v>
      </c>
      <c r="P33" s="22" t="e">
        <f t="shared" si="11"/>
        <v>#N/A</v>
      </c>
      <c r="Q33" s="232" t="e">
        <f t="shared" si="12"/>
        <v>#N/A</v>
      </c>
      <c r="R33" s="158" t="e">
        <f t="shared" si="13"/>
        <v>#N/A</v>
      </c>
      <c r="S33" s="159" t="e">
        <f t="shared" si="14"/>
        <v>#N/A</v>
      </c>
    </row>
    <row r="34" spans="2:19" hidden="1">
      <c r="B34" s="221">
        <v>30</v>
      </c>
      <c r="C34" s="196">
        <v>30</v>
      </c>
      <c r="D34" s="170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8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7"/>
        <v>#N/A</v>
      </c>
      <c r="L34" s="243" t="e">
        <f t="shared" si="8"/>
        <v>#N/A</v>
      </c>
      <c r="M34" s="68" t="e">
        <f>VLOOKUP(D34,'レーティング計算書(OYCRating)'!$D$5:$M$41,10,FALSE)</f>
        <v>#N/A</v>
      </c>
      <c r="N34" s="167" t="e">
        <f>VLOOKUP(D34,レース着順とタイム!$C$7:$D$43,2,FALSE)</f>
        <v>#N/A</v>
      </c>
      <c r="O34" s="21" t="e">
        <f t="shared" si="10"/>
        <v>#N/A</v>
      </c>
      <c r="P34" s="22" t="e">
        <f t="shared" si="11"/>
        <v>#N/A</v>
      </c>
      <c r="Q34" s="232" t="e">
        <f t="shared" si="12"/>
        <v>#N/A</v>
      </c>
      <c r="R34" s="158" t="e">
        <f t="shared" si="13"/>
        <v>#N/A</v>
      </c>
      <c r="S34" s="159" t="e">
        <f t="shared" si="14"/>
        <v>#N/A</v>
      </c>
    </row>
    <row r="35" spans="2:19" hidden="1">
      <c r="B35" s="221">
        <v>31</v>
      </c>
      <c r="C35" s="196">
        <v>31</v>
      </c>
      <c r="D35" s="170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8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7"/>
        <v>#N/A</v>
      </c>
      <c r="L35" s="243" t="e">
        <f t="shared" si="8"/>
        <v>#N/A</v>
      </c>
      <c r="M35" s="68" t="e">
        <f>VLOOKUP(D35,'レーティング計算書(OYCRating)'!$D$5:$M$41,10,FALSE)</f>
        <v>#N/A</v>
      </c>
      <c r="N35" s="167" t="e">
        <f>VLOOKUP(D35,レース着順とタイム!$C$7:$D$43,2,FALSE)</f>
        <v>#N/A</v>
      </c>
      <c r="O35" s="21" t="e">
        <f t="shared" si="10"/>
        <v>#N/A</v>
      </c>
      <c r="P35" s="22" t="e">
        <f t="shared" si="11"/>
        <v>#N/A</v>
      </c>
      <c r="Q35" s="232" t="e">
        <f t="shared" si="12"/>
        <v>#N/A</v>
      </c>
      <c r="R35" s="158" t="e">
        <f t="shared" si="13"/>
        <v>#N/A</v>
      </c>
      <c r="S35" s="159" t="e">
        <f t="shared" si="14"/>
        <v>#N/A</v>
      </c>
    </row>
    <row r="36" spans="2:19" hidden="1">
      <c r="B36" s="221">
        <v>32</v>
      </c>
      <c r="C36" s="196">
        <v>32</v>
      </c>
      <c r="D36" s="170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8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7"/>
        <v>#N/A</v>
      </c>
      <c r="L36" s="243" t="e">
        <f t="shared" si="8"/>
        <v>#N/A</v>
      </c>
      <c r="M36" s="68" t="e">
        <f>VLOOKUP(D36,'レーティング計算書(OYCRating)'!$D$5:$M$41,10,FALSE)</f>
        <v>#N/A</v>
      </c>
      <c r="N36" s="167" t="e">
        <f>VLOOKUP(D36,レース着順とタイム!$C$7:$D$43,2,FALSE)</f>
        <v>#N/A</v>
      </c>
      <c r="O36" s="21" t="e">
        <f t="shared" si="10"/>
        <v>#N/A</v>
      </c>
      <c r="P36" s="22" t="e">
        <f t="shared" si="11"/>
        <v>#N/A</v>
      </c>
      <c r="Q36" s="232" t="e">
        <f t="shared" si="12"/>
        <v>#N/A</v>
      </c>
      <c r="R36" s="158" t="e">
        <f t="shared" si="13"/>
        <v>#N/A</v>
      </c>
      <c r="S36" s="159" t="e">
        <f t="shared" si="14"/>
        <v>#N/A</v>
      </c>
    </row>
    <row r="37" spans="2:19" hidden="1">
      <c r="B37" s="221">
        <v>33</v>
      </c>
      <c r="C37" s="196">
        <v>33</v>
      </c>
      <c r="D37" s="170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8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7"/>
        <v>#N/A</v>
      </c>
      <c r="L37" s="243" t="e">
        <f t="shared" si="8"/>
        <v>#N/A</v>
      </c>
      <c r="M37" s="68" t="e">
        <f>VLOOKUP(D37,'レーティング計算書(OYCRating)'!$D$5:$M$41,10,FALSE)</f>
        <v>#N/A</v>
      </c>
      <c r="N37" s="167" t="e">
        <f>VLOOKUP(D37,レース着順とタイム!$C$7:$D$43,2,FALSE)</f>
        <v>#N/A</v>
      </c>
      <c r="O37" s="21" t="e">
        <f t="shared" si="10"/>
        <v>#N/A</v>
      </c>
      <c r="P37" s="22" t="e">
        <f t="shared" si="11"/>
        <v>#N/A</v>
      </c>
      <c r="Q37" s="232" t="e">
        <f t="shared" si="12"/>
        <v>#N/A</v>
      </c>
      <c r="R37" s="158" t="e">
        <f t="shared" si="13"/>
        <v>#N/A</v>
      </c>
      <c r="S37" s="159" t="e">
        <f t="shared" si="14"/>
        <v>#N/A</v>
      </c>
    </row>
    <row r="38" spans="2:19" hidden="1">
      <c r="B38" s="221">
        <v>34</v>
      </c>
      <c r="C38" s="196">
        <v>34</v>
      </c>
      <c r="D38" s="170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8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7"/>
        <v>#N/A</v>
      </c>
      <c r="L38" s="243" t="e">
        <f t="shared" si="8"/>
        <v>#N/A</v>
      </c>
      <c r="M38" s="68" t="e">
        <f>VLOOKUP(D38,'レーティング計算書(OYCRating)'!$D$5:$M$41,10,FALSE)</f>
        <v>#N/A</v>
      </c>
      <c r="N38" s="167" t="e">
        <f>VLOOKUP(D38,レース着順とタイム!$C$7:$D$43,2,FALSE)</f>
        <v>#N/A</v>
      </c>
      <c r="O38" s="21" t="e">
        <f t="shared" si="10"/>
        <v>#N/A</v>
      </c>
      <c r="P38" s="22" t="e">
        <f t="shared" si="11"/>
        <v>#N/A</v>
      </c>
      <c r="Q38" s="232" t="e">
        <f t="shared" si="12"/>
        <v>#N/A</v>
      </c>
      <c r="R38" s="158" t="e">
        <f t="shared" si="13"/>
        <v>#N/A</v>
      </c>
      <c r="S38" s="159" t="e">
        <f t="shared" si="14"/>
        <v>#N/A</v>
      </c>
    </row>
    <row r="39" spans="2:19" hidden="1">
      <c r="B39" s="221">
        <v>35</v>
      </c>
      <c r="C39" s="196">
        <v>35</v>
      </c>
      <c r="D39" s="170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8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7"/>
        <v>#N/A</v>
      </c>
      <c r="L39" s="243" t="e">
        <f t="shared" si="8"/>
        <v>#N/A</v>
      </c>
      <c r="M39" s="68" t="e">
        <f>VLOOKUP(D39,'レーティング計算書(OYCRating)'!$D$5:$M$41,10,FALSE)</f>
        <v>#N/A</v>
      </c>
      <c r="N39" s="167" t="e">
        <f>VLOOKUP(D39,レース着順とタイム!$C$7:$D$43,2,FALSE)</f>
        <v>#N/A</v>
      </c>
      <c r="O39" s="21" t="e">
        <f t="shared" si="10"/>
        <v>#N/A</v>
      </c>
      <c r="P39" s="22" t="e">
        <f t="shared" si="11"/>
        <v>#N/A</v>
      </c>
      <c r="Q39" s="232" t="e">
        <f t="shared" si="12"/>
        <v>#N/A</v>
      </c>
      <c r="R39" s="158" t="e">
        <f t="shared" si="13"/>
        <v>#N/A</v>
      </c>
      <c r="S39" s="159" t="e">
        <f t="shared" si="14"/>
        <v>#N/A</v>
      </c>
    </row>
    <row r="40" spans="2:19" hidden="1">
      <c r="B40" s="221">
        <v>36</v>
      </c>
      <c r="C40" s="196">
        <v>36</v>
      </c>
      <c r="D40" s="170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8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7"/>
        <v>#N/A</v>
      </c>
      <c r="L40" s="243" t="e">
        <f t="shared" si="8"/>
        <v>#N/A</v>
      </c>
      <c r="M40" s="68" t="e">
        <f>VLOOKUP(D40,'レーティング計算書(OYCRating)'!$D$5:$M$41,10,FALSE)</f>
        <v>#N/A</v>
      </c>
      <c r="N40" s="167" t="e">
        <f>VLOOKUP(D40,レース着順とタイム!$C$7:$D$43,2,FALSE)</f>
        <v>#N/A</v>
      </c>
      <c r="O40" s="21" t="e">
        <f t="shared" si="10"/>
        <v>#N/A</v>
      </c>
      <c r="P40" s="22" t="e">
        <f t="shared" si="11"/>
        <v>#N/A</v>
      </c>
      <c r="Q40" s="232" t="e">
        <f t="shared" si="12"/>
        <v>#N/A</v>
      </c>
      <c r="R40" s="158" t="e">
        <f t="shared" si="13"/>
        <v>#N/A</v>
      </c>
      <c r="S40" s="159" t="e">
        <f t="shared" si="14"/>
        <v>#N/A</v>
      </c>
    </row>
    <row r="41" spans="2:19" ht="14.25" hidden="1" thickBot="1">
      <c r="B41" s="221">
        <v>37</v>
      </c>
      <c r="C41" s="207">
        <v>37</v>
      </c>
      <c r="D41" s="295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9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2" t="e">
        <f>VLOOKUP(D41,'レーティング計算書(OYCRating)'!$D$5:$M$41,7,FALSE)</f>
        <v>#N/A</v>
      </c>
      <c r="K41" s="293" t="e">
        <f t="shared" si="7"/>
        <v>#N/A</v>
      </c>
      <c r="L41" s="294" t="e">
        <f t="shared" si="8"/>
        <v>#N/A</v>
      </c>
      <c r="M41" s="291" t="e">
        <f>VLOOKUP(D41,'レーティング計算書(OYCRating)'!$D$5:$M$41,10,FALSE)</f>
        <v>#N/A</v>
      </c>
      <c r="N41" s="225" t="e">
        <f>VLOOKUP(D41,レース着順とタイム!$C$7:$D$43,2,FALSE)</f>
        <v>#N/A</v>
      </c>
      <c r="O41" s="173" t="e">
        <f t="shared" si="10"/>
        <v>#N/A</v>
      </c>
      <c r="P41" s="39" t="e">
        <f t="shared" si="11"/>
        <v>#N/A</v>
      </c>
      <c r="Q41" s="233" t="e">
        <f t="shared" si="12"/>
        <v>#N/A</v>
      </c>
      <c r="R41" s="226" t="e">
        <f t="shared" si="13"/>
        <v>#N/A</v>
      </c>
      <c r="S41" s="227" t="e">
        <f t="shared" si="14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2">
    <sortCondition ref="Q5:Q12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B3" sqref="B3:D3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2" t="s">
        <v>288</v>
      </c>
      <c r="C2" s="322"/>
      <c r="D2" s="322"/>
      <c r="E2" s="322"/>
      <c r="F2" s="322"/>
      <c r="G2" s="322"/>
      <c r="H2" s="322"/>
      <c r="I2" s="322"/>
    </row>
    <row r="3" spans="2:16" ht="22.7" customHeight="1" thickBot="1">
      <c r="B3" s="326" t="s">
        <v>0</v>
      </c>
      <c r="C3" s="326"/>
      <c r="D3" s="326"/>
      <c r="E3" s="2"/>
      <c r="F3" s="3" t="s">
        <v>236</v>
      </c>
      <c r="G3" s="3"/>
      <c r="H3" s="85">
        <f>レース着順とタイム!D3</f>
        <v>44514</v>
      </c>
      <c r="I3" s="4">
        <f>レース着順とタイム!D4</f>
        <v>0.41666666666666669</v>
      </c>
      <c r="J3" s="4"/>
      <c r="K3" s="4"/>
      <c r="L3" s="4"/>
    </row>
    <row r="4" spans="2:16" ht="14.25" thickBot="1">
      <c r="B4" s="181" t="s">
        <v>1</v>
      </c>
      <c r="C4" s="182" t="s">
        <v>2</v>
      </c>
      <c r="D4" s="183" t="s">
        <v>3</v>
      </c>
      <c r="E4" s="184" t="s">
        <v>28</v>
      </c>
      <c r="F4" s="185" t="s">
        <v>4</v>
      </c>
      <c r="G4" s="186" t="s">
        <v>5</v>
      </c>
      <c r="H4" s="187" t="s">
        <v>6</v>
      </c>
      <c r="I4" s="188" t="s">
        <v>29</v>
      </c>
      <c r="J4" s="189" t="s">
        <v>7</v>
      </c>
      <c r="K4" s="190" t="s">
        <v>7</v>
      </c>
      <c r="L4" s="228" t="s">
        <v>8</v>
      </c>
      <c r="M4" s="181" t="s">
        <v>202</v>
      </c>
      <c r="N4" s="191" t="s">
        <v>203</v>
      </c>
    </row>
    <row r="5" spans="2:16">
      <c r="B5" s="269">
        <v>1</v>
      </c>
      <c r="C5" s="269">
        <v>1</v>
      </c>
      <c r="D5" s="264" t="s">
        <v>283</v>
      </c>
      <c r="E5" s="265" t="str">
        <f>IF(VLOOKUP(D5,'ﾚｰﾃｨﾝｸﾞ計算書(TSF)'!$D$5:$H$61,2,FALSE)=0," ",VLOOKUP(D5,'ﾚｰﾃｨﾝｸﾞ計算書(TSF)'!$D$5:$H$61,2,FALSE))</f>
        <v>210</v>
      </c>
      <c r="F5" s="192" t="str">
        <f>VLOOKUP(D5,'ﾚｰﾃｨﾝｸﾞ計算書(TSF)'!$D$5:$H$61,3,FALSE)</f>
        <v>fre-31</v>
      </c>
      <c r="G5" s="193">
        <f>VLOOKUP(D5,'ﾚｰﾃｨﾝｸﾞ計算書(TSF)'!$D$5:$H$61,4,FALSE)</f>
        <v>663</v>
      </c>
      <c r="H5" s="194">
        <f t="shared" ref="H5:H12" si="0">600/G5</f>
        <v>0.90497737556561086</v>
      </c>
      <c r="I5" s="266">
        <f>VLOOKUP(D5,レース着順とタイム!$C$7:$D$43,2,FALSE)</f>
        <v>0.4928819444444445</v>
      </c>
      <c r="J5" s="267">
        <f t="shared" ref="J5:J12" si="1">(I5-$I$3)*86400</f>
        <v>6585.0000000000027</v>
      </c>
      <c r="K5" s="255">
        <f t="shared" ref="K5:K12" si="2">IF(J5&gt;0,J5,99999999)</f>
        <v>6585.0000000000027</v>
      </c>
      <c r="L5" s="268">
        <f t="shared" ref="L5:L12" si="3">K5*H5</f>
        <v>5959.2760180995501</v>
      </c>
      <c r="M5" s="197"/>
      <c r="N5" s="198"/>
    </row>
    <row r="6" spans="2:16">
      <c r="B6" s="270">
        <v>2</v>
      </c>
      <c r="C6" s="270">
        <v>2</v>
      </c>
      <c r="D6" s="211" t="s">
        <v>284</v>
      </c>
      <c r="E6" s="180" t="str">
        <f>IF(VLOOKUP(D6,'ﾚｰﾃｨﾝｸﾞ計算書(TSF)'!$D$5:$H$61,2,FALSE)=0," ",VLOOKUP(D6,'ﾚｰﾃｨﾝｸﾞ計算書(TSF)'!$D$5:$H$61,2,FALSE))</f>
        <v>4167</v>
      </c>
      <c r="F6" s="200" t="str">
        <f>VLOOKUP(D6,'ﾚｰﾃｨﾝｸﾞ計算書(TSF)'!$D$5:$H$61,3,FALSE)</f>
        <v>yokoyama-30sr P:B</v>
      </c>
      <c r="G6" s="201">
        <f>VLOOKUP(D6,'ﾚｰﾃｨﾝｸﾞ計算書(TSF)'!$D$5:$H$61,4,FALSE)</f>
        <v>677</v>
      </c>
      <c r="H6" s="202">
        <f t="shared" si="0"/>
        <v>0.88626292466765144</v>
      </c>
      <c r="I6" s="212">
        <f>VLOOKUP(D6,レース着順とタイム!$C$7:$D$43,2,FALSE)</f>
        <v>0.49531249999999999</v>
      </c>
      <c r="J6" s="195">
        <f t="shared" si="1"/>
        <v>6794.9999999999973</v>
      </c>
      <c r="K6" s="196">
        <f t="shared" si="2"/>
        <v>6794.9999999999973</v>
      </c>
      <c r="L6" s="229">
        <f t="shared" si="3"/>
        <v>6022.1565731166893</v>
      </c>
      <c r="M6" s="203">
        <f t="shared" ref="M6:M21" si="4">IF(L6=0, "-",L6-L5)</f>
        <v>62.880555017139159</v>
      </c>
      <c r="N6" s="204">
        <f t="shared" ref="N6:N21" si="5">IF(L6=0, "-", L6-$L$5)</f>
        <v>62.880555017139159</v>
      </c>
    </row>
    <row r="7" spans="2:16">
      <c r="B7" s="270">
        <v>3</v>
      </c>
      <c r="C7" s="270">
        <v>3</v>
      </c>
      <c r="D7" s="211" t="s">
        <v>11</v>
      </c>
      <c r="E7" s="180" t="str">
        <f>IF(VLOOKUP(D7,'ﾚｰﾃｨﾝｸﾞ計算書(TSF)'!$D$5:$H$61,2,FALSE)=0," ",VLOOKUP(D7,'ﾚｰﾃｨﾝｸﾞ計算書(TSF)'!$D$5:$H$61,2,FALSE))</f>
        <v>JST374</v>
      </c>
      <c r="F7" s="200" t="str">
        <f>VLOOKUP(D7,'ﾚｰﾃｨﾝｸﾞ計算書(TSF)'!$D$5:$H$61,3,FALSE)</f>
        <v>yamaha-31s LTD</v>
      </c>
      <c r="G7" s="201">
        <f>VLOOKUP(D7,'ﾚｰﾃｨﾝｸﾞ計算書(TSF)'!$D$5:$H$61,4,FALSE)</f>
        <v>677</v>
      </c>
      <c r="H7" s="202">
        <f t="shared" si="0"/>
        <v>0.88626292466765144</v>
      </c>
      <c r="I7" s="212">
        <f>VLOOKUP(D7,レース着順とタイム!$C$7:$D$43,2,FALSE)</f>
        <v>0.49646990740740743</v>
      </c>
      <c r="J7" s="195">
        <f t="shared" si="1"/>
        <v>6895</v>
      </c>
      <c r="K7" s="196">
        <f t="shared" si="2"/>
        <v>6895</v>
      </c>
      <c r="L7" s="229">
        <f t="shared" si="3"/>
        <v>6110.7828655834564</v>
      </c>
      <c r="M7" s="203">
        <f t="shared" si="4"/>
        <v>88.626292466767154</v>
      </c>
      <c r="N7" s="204">
        <f t="shared" si="5"/>
        <v>151.50684748390631</v>
      </c>
    </row>
    <row r="8" spans="2:16">
      <c r="B8" s="270">
        <v>4</v>
      </c>
      <c r="C8" s="270">
        <v>4</v>
      </c>
      <c r="D8" s="211" t="s">
        <v>181</v>
      </c>
      <c r="E8" s="180" t="str">
        <f>IF(VLOOKUP(D8,'ﾚｰﾃｨﾝｸﾞ計算書(TSF)'!$D$5:$H$61,2,FALSE)=0," ",VLOOKUP(D8,'ﾚｰﾃｨﾝｸﾞ計算書(TSF)'!$D$5:$H$61,2,FALSE))</f>
        <v>2321</v>
      </c>
      <c r="F8" s="200" t="str">
        <f>VLOOKUP(D8,'ﾚｰﾃｨﾝｸﾞ計算書(TSF)'!$D$5:$H$61,3,FALSE)</f>
        <v>yamaha-31s</v>
      </c>
      <c r="G8" s="201">
        <f>VLOOKUP(D8,'ﾚｰﾃｨﾝｸﾞ計算書(TSF)'!$D$5:$H$61,4,FALSE)</f>
        <v>677</v>
      </c>
      <c r="H8" s="202">
        <f t="shared" si="0"/>
        <v>0.88626292466765144</v>
      </c>
      <c r="I8" s="212">
        <f>VLOOKUP(D8,レース着順とタイム!$C$7:$D$43,2,FALSE)</f>
        <v>0.50497685185185182</v>
      </c>
      <c r="J8" s="195">
        <f t="shared" si="1"/>
        <v>7629.9999999999955</v>
      </c>
      <c r="K8" s="196">
        <f t="shared" si="2"/>
        <v>7629.9999999999955</v>
      </c>
      <c r="L8" s="229">
        <f t="shared" si="3"/>
        <v>6762.1861152141764</v>
      </c>
      <c r="M8" s="203">
        <f t="shared" si="4"/>
        <v>651.40324963071998</v>
      </c>
      <c r="N8" s="204">
        <f t="shared" si="5"/>
        <v>802.9100971146263</v>
      </c>
    </row>
    <row r="9" spans="2:16">
      <c r="B9" s="270">
        <v>5</v>
      </c>
      <c r="C9" s="270">
        <v>6</v>
      </c>
      <c r="D9" s="211" t="s">
        <v>286</v>
      </c>
      <c r="E9" s="180" t="str">
        <f>IF(VLOOKUP(D9,'ﾚｰﾃｨﾝｸﾞ計算書(TSF)'!$D$5:$H$61,2,FALSE)=0," ",VLOOKUP(D9,'ﾚｰﾃｨﾝｸﾞ計算書(TSF)'!$D$5:$H$61,2,FALSE))</f>
        <v xml:space="preserve"> </v>
      </c>
      <c r="F9" s="200" t="str">
        <f>VLOOKUP(D9,'ﾚｰﾃｨﾝｸﾞ計算書(TSF)'!$D$5:$H$61,3,FALSE)</f>
        <v>dp-33c</v>
      </c>
      <c r="G9" s="201">
        <f>VLOOKUP(D9,'ﾚｰﾃｨﾝｸﾞ計算書(TSF)'!$D$5:$H$61,4,FALSE)</f>
        <v>695</v>
      </c>
      <c r="H9" s="202">
        <f t="shared" si="0"/>
        <v>0.86330935251798557</v>
      </c>
      <c r="I9" s="212">
        <f>VLOOKUP(D9,レース着順とタイム!$C$7:$D$43,2,FALSE)</f>
        <v>0.51087962962962963</v>
      </c>
      <c r="J9" s="195">
        <f t="shared" si="1"/>
        <v>8139.9999999999982</v>
      </c>
      <c r="K9" s="196">
        <f t="shared" si="2"/>
        <v>8139.9999999999982</v>
      </c>
      <c r="L9" s="229">
        <f t="shared" si="3"/>
        <v>7027.3381294964011</v>
      </c>
      <c r="M9" s="203">
        <f t="shared" si="4"/>
        <v>265.15201428222463</v>
      </c>
      <c r="N9" s="204">
        <f t="shared" si="5"/>
        <v>1068.0621113968509</v>
      </c>
    </row>
    <row r="10" spans="2:16">
      <c r="B10" s="270">
        <v>6</v>
      </c>
      <c r="C10" s="270">
        <v>5</v>
      </c>
      <c r="D10" s="211" t="s">
        <v>285</v>
      </c>
      <c r="E10" s="180" t="str">
        <f>IF(VLOOKUP(D10,'ﾚｰﾃｨﾝｸﾞ計算書(TSF)'!$D$5:$H$61,2,FALSE)=0," ",VLOOKUP(D10,'ﾚｰﾃｨﾝｸﾞ計算書(TSF)'!$D$5:$H$61,2,FALSE))</f>
        <v>6363</v>
      </c>
      <c r="F10" s="200" t="str">
        <f>VLOOKUP(D10,'ﾚｰﾃｨﾝｸﾞ計算書(TSF)'!$D$5:$H$61,3,FALSE)</f>
        <v>Dehler36SQ</v>
      </c>
      <c r="G10" s="201">
        <f>VLOOKUP(D10,'ﾚｰﾃｨﾝｸﾞ計算書(TSF)'!$D$5:$H$61,4,FALSE)</f>
        <v>640</v>
      </c>
      <c r="H10" s="202">
        <f t="shared" si="0"/>
        <v>0.9375</v>
      </c>
      <c r="I10" s="212">
        <f>VLOOKUP(D10,レース着順とタイム!$C$7:$D$43,2,FALSE)</f>
        <v>0.50515046296296295</v>
      </c>
      <c r="J10" s="195">
        <f t="shared" si="1"/>
        <v>7644.9999999999973</v>
      </c>
      <c r="K10" s="196">
        <f t="shared" si="2"/>
        <v>7644.9999999999973</v>
      </c>
      <c r="L10" s="229">
        <f t="shared" si="3"/>
        <v>7167.1874999999973</v>
      </c>
      <c r="M10" s="203">
        <f t="shared" si="4"/>
        <v>139.84937050359622</v>
      </c>
      <c r="N10" s="204">
        <f t="shared" si="5"/>
        <v>1207.9114819004471</v>
      </c>
    </row>
    <row r="11" spans="2:16">
      <c r="B11" s="270">
        <v>7</v>
      </c>
      <c r="C11" s="270">
        <v>7</v>
      </c>
      <c r="D11" s="211" t="s">
        <v>183</v>
      </c>
      <c r="E11" s="180" t="str">
        <f>IF(VLOOKUP(D11,'ﾚｰﾃｨﾝｸﾞ計算書(TSF)'!$D$5:$H$61,2,FALSE)=0," ",VLOOKUP(D11,'ﾚｰﾃｨﾝｸﾞ計算書(TSF)'!$D$5:$H$61,2,FALSE))</f>
        <v>3903</v>
      </c>
      <c r="F11" s="200" t="str">
        <f>VLOOKUP(D11,'ﾚｰﾃｨﾝｸﾞ計算書(TSF)'!$D$5:$H$61,3,FALSE)</f>
        <v>Frendship32α</v>
      </c>
      <c r="G11" s="201">
        <f>VLOOKUP(D11,'ﾚｰﾃｨﾝｸﾞ計算書(TSF)'!$D$5:$H$61,4,FALSE)</f>
        <v>708</v>
      </c>
      <c r="H11" s="202">
        <f t="shared" si="0"/>
        <v>0.84745762711864403</v>
      </c>
      <c r="I11" s="212">
        <f>VLOOKUP(D11,レース着順とタイム!$C$7:$D$43,2,FALSE)</f>
        <v>0.51626157407407403</v>
      </c>
      <c r="J11" s="195">
        <f t="shared" si="1"/>
        <v>8604.9999999999945</v>
      </c>
      <c r="K11" s="196">
        <f t="shared" si="2"/>
        <v>8604.9999999999945</v>
      </c>
      <c r="L11" s="229">
        <f t="shared" si="3"/>
        <v>7292.3728813559273</v>
      </c>
      <c r="M11" s="203">
        <f t="shared" si="4"/>
        <v>125.18538135593008</v>
      </c>
      <c r="N11" s="204">
        <f t="shared" si="5"/>
        <v>1333.0968632563772</v>
      </c>
    </row>
    <row r="12" spans="2:16">
      <c r="B12" s="270">
        <v>8</v>
      </c>
      <c r="C12" s="270">
        <v>8</v>
      </c>
      <c r="D12" s="211" t="s">
        <v>262</v>
      </c>
      <c r="E12" s="180" t="str">
        <f>IF(VLOOKUP(D12,'ﾚｰﾃｨﾝｸﾞ計算書(TSF)'!$D$5:$H$61,2,FALSE)=0," ",VLOOKUP(D12,'ﾚｰﾃｨﾝｸﾞ計算書(TSF)'!$D$5:$H$61,2,FALSE))</f>
        <v xml:space="preserve"> </v>
      </c>
      <c r="F12" s="200" t="str">
        <f>VLOOKUP(D12,'ﾚｰﾃｨﾝｸﾞ計算書(TSF)'!$D$5:$H$61,3,FALSE)</f>
        <v>ｽｲﾝｸﾞ34</v>
      </c>
      <c r="G12" s="201">
        <f>VLOOKUP(D12,'ﾚｰﾃｨﾝｸﾞ計算書(TSF)'!$D$5:$H$61,4,FALSE)</f>
        <v>658</v>
      </c>
      <c r="H12" s="202">
        <f t="shared" si="0"/>
        <v>0.91185410334346506</v>
      </c>
      <c r="I12" s="212">
        <f>VLOOKUP(D12,レース着順とタイム!$C$7:$D$43,2,FALSE)</f>
        <v>0.52120370370370372</v>
      </c>
      <c r="J12" s="195">
        <f t="shared" si="1"/>
        <v>9032</v>
      </c>
      <c r="K12" s="196">
        <f t="shared" si="2"/>
        <v>9032</v>
      </c>
      <c r="L12" s="229">
        <f t="shared" si="3"/>
        <v>8235.866261398176</v>
      </c>
      <c r="M12" s="203">
        <f t="shared" si="4"/>
        <v>943.49338004224865</v>
      </c>
      <c r="N12" s="204">
        <f t="shared" si="5"/>
        <v>2276.5902432986259</v>
      </c>
      <c r="O12" s="160"/>
      <c r="P12" s="34"/>
    </row>
    <row r="13" spans="2:16">
      <c r="B13" s="270">
        <v>9</v>
      </c>
      <c r="C13" s="270">
        <v>9</v>
      </c>
      <c r="D13" s="211" t="s">
        <v>187</v>
      </c>
      <c r="E13" s="180" t="str">
        <f>IF(VLOOKUP(D13,'ﾚｰﾃｨﾝｸﾞ計算書(TSF)'!$D$5:$H$61,2,FALSE)=0," ",VLOOKUP(D13,'ﾚｰﾃｨﾝｸﾞ計算書(TSF)'!$D$5:$H$61,2,FALSE))</f>
        <v>3226</v>
      </c>
      <c r="F13" s="200" t="str">
        <f>VLOOKUP(D13,'ﾚｰﾃｨﾝｸﾞ計算書(TSF)'!$D$5:$H$61,3,FALSE)</f>
        <v>yamaha30sⅡ</v>
      </c>
      <c r="G13" s="201">
        <f>VLOOKUP(D13,'ﾚｰﾃｨﾝｸﾞ計算書(TSF)'!$D$5:$H$61,4,FALSE)</f>
        <v>710</v>
      </c>
      <c r="H13" s="202">
        <f t="shared" ref="H13:H21" si="6">600/G13</f>
        <v>0.84507042253521125</v>
      </c>
      <c r="I13" s="212" t="str">
        <f>VLOOKUP(D13,レース着順とタイム!$C$7:$D$43,2,FALSE)</f>
        <v>DNC</v>
      </c>
      <c r="J13" s="195" t="e">
        <f t="shared" ref="J13:J21" si="7">(I13-$I$3)*86400</f>
        <v>#VALUE!</v>
      </c>
      <c r="K13" s="205"/>
      <c r="L13" s="230"/>
      <c r="M13" s="203"/>
      <c r="N13" s="204"/>
    </row>
    <row r="14" spans="2:16" ht="14.25" customHeight="1">
      <c r="B14" s="270">
        <v>10</v>
      </c>
      <c r="C14" s="270">
        <v>10</v>
      </c>
      <c r="D14" s="211" t="s">
        <v>184</v>
      </c>
      <c r="E14" s="180" t="str">
        <f>IF(VLOOKUP(D14,'ﾚｰﾃｨﾝｸﾞ計算書(TSF)'!$D$5:$H$61,2,FALSE)=0," ",VLOOKUP(D14,'ﾚｰﾃｨﾝｸﾞ計算書(TSF)'!$D$5:$H$61,2,FALSE))</f>
        <v>4983</v>
      </c>
      <c r="F14" s="200" t="str">
        <f>VLOOKUP(D14,'ﾚｰﾃｨﾝｸﾞ計算書(TSF)'!$D$5:$H$61,3,FALSE)</f>
        <v>J-35s</v>
      </c>
      <c r="G14" s="201">
        <f>VLOOKUP(D14,'ﾚｰﾃｨﾝｸﾞ計算書(TSF)'!$D$5:$H$61,4,FALSE)</f>
        <v>643</v>
      </c>
      <c r="H14" s="202">
        <f t="shared" si="6"/>
        <v>0.93312597200622083</v>
      </c>
      <c r="I14" s="212" t="str">
        <f>VLOOKUP(D14,レース着順とタイム!$C$7:$D$43,2,FALSE)</f>
        <v>DNC</v>
      </c>
      <c r="J14" s="195" t="e">
        <f t="shared" si="7"/>
        <v>#VALUE!</v>
      </c>
      <c r="K14" s="196"/>
      <c r="L14" s="229"/>
      <c r="M14" s="203"/>
      <c r="N14" s="204"/>
    </row>
    <row r="15" spans="2:16" hidden="1">
      <c r="B15" s="270">
        <v>11</v>
      </c>
      <c r="C15" s="270">
        <v>11</v>
      </c>
      <c r="D15" s="211"/>
      <c r="E15" s="180" t="e">
        <f>IF(VLOOKUP(D15,'ﾚｰﾃｨﾝｸﾞ計算書(TSF)'!$D$5:$H$61,2,FALSE)=0," ",VLOOKUP(D15,'ﾚｰﾃｨﾝｸﾞ計算書(TSF)'!$D$5:$H$61,2,FALSE))</f>
        <v>#N/A</v>
      </c>
      <c r="F15" s="200" t="e">
        <f>VLOOKUP(D15,'ﾚｰﾃｨﾝｸﾞ計算書(TSF)'!$D$5:$H$61,3,FALSE)</f>
        <v>#N/A</v>
      </c>
      <c r="G15" s="201" t="e">
        <f>VLOOKUP(D15,'ﾚｰﾃｨﾝｸﾞ計算書(TSF)'!$D$5:$H$61,4,FALSE)</f>
        <v>#N/A</v>
      </c>
      <c r="H15" s="202" t="e">
        <f t="shared" si="6"/>
        <v>#N/A</v>
      </c>
      <c r="I15" s="212" t="e">
        <f>VLOOKUP(D15,レース着順とタイム!$C$7:$D$43,2,FALSE)</f>
        <v>#N/A</v>
      </c>
      <c r="J15" s="195" t="e">
        <f t="shared" si="7"/>
        <v>#N/A</v>
      </c>
      <c r="K15" s="196" t="e">
        <f t="shared" ref="K15:K17" si="8">IF(J15&gt;0,J15,99999999)</f>
        <v>#N/A</v>
      </c>
      <c r="L15" s="229" t="e">
        <f t="shared" ref="L15:L17" si="9">K15*H15</f>
        <v>#N/A</v>
      </c>
      <c r="M15" s="203" t="e">
        <f t="shared" si="4"/>
        <v>#N/A</v>
      </c>
      <c r="N15" s="204" t="e">
        <f t="shared" si="5"/>
        <v>#N/A</v>
      </c>
    </row>
    <row r="16" spans="2:16" hidden="1">
      <c r="B16" s="270">
        <v>12</v>
      </c>
      <c r="C16" s="270">
        <v>12</v>
      </c>
      <c r="D16" s="211"/>
      <c r="E16" s="180" t="e">
        <f>IF(VLOOKUP(D16,'ﾚｰﾃｨﾝｸﾞ計算書(TSF)'!$D$5:$H$61,2,FALSE)=0," ",VLOOKUP(D16,'ﾚｰﾃｨﾝｸﾞ計算書(TSF)'!$D$5:$H$61,2,FALSE))</f>
        <v>#N/A</v>
      </c>
      <c r="F16" s="200" t="e">
        <f>VLOOKUP(D16,'ﾚｰﾃｨﾝｸﾞ計算書(TSF)'!$D$5:$H$61,3,FALSE)</f>
        <v>#N/A</v>
      </c>
      <c r="G16" s="201" t="e">
        <f>VLOOKUP(D16,'ﾚｰﾃｨﾝｸﾞ計算書(TSF)'!$D$5:$H$61,4,FALSE)</f>
        <v>#N/A</v>
      </c>
      <c r="H16" s="202" t="e">
        <f t="shared" si="6"/>
        <v>#N/A</v>
      </c>
      <c r="I16" s="212" t="e">
        <f>VLOOKUP(D16,レース着順とタイム!$C$7:$D$43,2,FALSE)</f>
        <v>#N/A</v>
      </c>
      <c r="J16" s="195" t="e">
        <f t="shared" si="7"/>
        <v>#N/A</v>
      </c>
      <c r="K16" s="196" t="e">
        <f t="shared" si="8"/>
        <v>#N/A</v>
      </c>
      <c r="L16" s="229" t="e">
        <f t="shared" si="9"/>
        <v>#N/A</v>
      </c>
      <c r="M16" s="203" t="e">
        <f t="shared" si="4"/>
        <v>#N/A</v>
      </c>
      <c r="N16" s="204" t="e">
        <f t="shared" si="5"/>
        <v>#N/A</v>
      </c>
    </row>
    <row r="17" spans="2:14" hidden="1">
      <c r="B17" s="270">
        <v>13</v>
      </c>
      <c r="C17" s="270">
        <v>13</v>
      </c>
      <c r="D17" s="211"/>
      <c r="E17" s="180" t="e">
        <f>IF(VLOOKUP(D17,'ﾚｰﾃｨﾝｸﾞ計算書(TSF)'!$D$5:$H$61,2,FALSE)=0," ",VLOOKUP(D17,'ﾚｰﾃｨﾝｸﾞ計算書(TSF)'!$D$5:$H$61,2,FALSE))</f>
        <v>#N/A</v>
      </c>
      <c r="F17" s="200" t="e">
        <f>VLOOKUP(D17,'ﾚｰﾃｨﾝｸﾞ計算書(TSF)'!$D$5:$H$61,3,FALSE)</f>
        <v>#N/A</v>
      </c>
      <c r="G17" s="201" t="e">
        <f>VLOOKUP(D17,'ﾚｰﾃｨﾝｸﾞ計算書(TSF)'!$D$5:$H$61,4,FALSE)</f>
        <v>#N/A</v>
      </c>
      <c r="H17" s="202" t="e">
        <f t="shared" si="6"/>
        <v>#N/A</v>
      </c>
      <c r="I17" s="212" t="e">
        <f>VLOOKUP(D17,レース着順とタイム!$C$7:$D$43,2,FALSE)</f>
        <v>#N/A</v>
      </c>
      <c r="J17" s="195" t="e">
        <f t="shared" si="7"/>
        <v>#N/A</v>
      </c>
      <c r="K17" s="196" t="e">
        <f t="shared" si="8"/>
        <v>#N/A</v>
      </c>
      <c r="L17" s="229" t="e">
        <f t="shared" si="9"/>
        <v>#N/A</v>
      </c>
      <c r="M17" s="203" t="e">
        <f t="shared" si="4"/>
        <v>#N/A</v>
      </c>
      <c r="N17" s="204" t="e">
        <f t="shared" si="5"/>
        <v>#N/A</v>
      </c>
    </row>
    <row r="18" spans="2:14" hidden="1">
      <c r="B18" s="270">
        <v>14</v>
      </c>
      <c r="C18" s="270">
        <v>14</v>
      </c>
      <c r="D18" s="211"/>
      <c r="E18" s="180" t="e">
        <f>IF(VLOOKUP(D18,'ﾚｰﾃｨﾝｸﾞ計算書(TSF)'!$D$5:$H$61,2,FALSE)=0," ",VLOOKUP(D18,'ﾚｰﾃｨﾝｸﾞ計算書(TSF)'!$D$5:$H$61,2,FALSE))</f>
        <v>#N/A</v>
      </c>
      <c r="F18" s="200" t="e">
        <f>VLOOKUP(D18,'ﾚｰﾃｨﾝｸﾞ計算書(TSF)'!$D$5:$H$61,3,FALSE)</f>
        <v>#N/A</v>
      </c>
      <c r="G18" s="201" t="e">
        <f>VLOOKUP(D18,'ﾚｰﾃｨﾝｸﾞ計算書(TSF)'!$D$5:$H$61,4,FALSE)</f>
        <v>#N/A</v>
      </c>
      <c r="H18" s="202" t="e">
        <f t="shared" si="6"/>
        <v>#N/A</v>
      </c>
      <c r="I18" s="212" t="e">
        <f>VLOOKUP(D18,レース着順とタイム!$C$7:$D$43,2,FALSE)</f>
        <v>#N/A</v>
      </c>
      <c r="J18" s="195" t="e">
        <f t="shared" si="7"/>
        <v>#N/A</v>
      </c>
      <c r="K18" s="196" t="e">
        <f>IF(J18&gt;0,J18,99999999)</f>
        <v>#N/A</v>
      </c>
      <c r="L18" s="229" t="e">
        <f>K18*H18</f>
        <v>#N/A</v>
      </c>
      <c r="M18" s="203" t="e">
        <f>IF(L18=0, "-",L18-L17)</f>
        <v>#N/A</v>
      </c>
      <c r="N18" s="204" t="e">
        <f>IF(L18=0, "-", L18-$L$5)</f>
        <v>#N/A</v>
      </c>
    </row>
    <row r="19" spans="2:14" hidden="1">
      <c r="B19" s="270">
        <v>15</v>
      </c>
      <c r="C19" s="270">
        <v>15</v>
      </c>
      <c r="D19" s="211"/>
      <c r="E19" s="180" t="e">
        <f>IF(VLOOKUP(D19,'ﾚｰﾃｨﾝｸﾞ計算書(TSF)'!$D$5:$H$61,2,FALSE)=0," ",VLOOKUP(D19,'ﾚｰﾃｨﾝｸﾞ計算書(TSF)'!$D$5:$H$61,2,FALSE))</f>
        <v>#N/A</v>
      </c>
      <c r="F19" s="200" t="e">
        <f>VLOOKUP(D19,'ﾚｰﾃｨﾝｸﾞ計算書(TSF)'!$D$5:$H$61,3,FALSE)</f>
        <v>#N/A</v>
      </c>
      <c r="G19" s="201" t="e">
        <f>VLOOKUP(D19,'ﾚｰﾃｨﾝｸﾞ計算書(TSF)'!$D$5:$H$61,4,FALSE)</f>
        <v>#N/A</v>
      </c>
      <c r="H19" s="202" t="e">
        <f t="shared" si="6"/>
        <v>#N/A</v>
      </c>
      <c r="I19" s="212" t="e">
        <f>VLOOKUP(D19,レース着順とタイム!$C$7:$D$43,2,FALSE)</f>
        <v>#N/A</v>
      </c>
      <c r="J19" s="195" t="e">
        <f t="shared" si="7"/>
        <v>#N/A</v>
      </c>
      <c r="K19" s="196" t="e">
        <f>IF(J19&gt;0,J19,99999999)</f>
        <v>#N/A</v>
      </c>
      <c r="L19" s="229" t="e">
        <f>K19*H19</f>
        <v>#N/A</v>
      </c>
      <c r="M19" s="203" t="e">
        <f t="shared" si="4"/>
        <v>#N/A</v>
      </c>
      <c r="N19" s="204" t="e">
        <f t="shared" si="5"/>
        <v>#N/A</v>
      </c>
    </row>
    <row r="20" spans="2:14" hidden="1">
      <c r="B20" s="270">
        <v>16</v>
      </c>
      <c r="C20" s="270">
        <v>16</v>
      </c>
      <c r="D20" s="211"/>
      <c r="E20" s="180" t="e">
        <f>IF(VLOOKUP(D20,'ﾚｰﾃｨﾝｸﾞ計算書(TSF)'!$D$5:$H$61,2,FALSE)=0," ",VLOOKUP(D20,'ﾚｰﾃｨﾝｸﾞ計算書(TSF)'!$D$5:$H$61,2,FALSE))</f>
        <v>#N/A</v>
      </c>
      <c r="F20" s="200" t="e">
        <f>VLOOKUP(D20,'ﾚｰﾃｨﾝｸﾞ計算書(TSF)'!$D$5:$H$61,3,FALSE)</f>
        <v>#N/A</v>
      </c>
      <c r="G20" s="201" t="e">
        <f>VLOOKUP(D20,'ﾚｰﾃｨﾝｸﾞ計算書(TSF)'!$D$5:$H$61,4,FALSE)</f>
        <v>#N/A</v>
      </c>
      <c r="H20" s="202" t="e">
        <f t="shared" si="6"/>
        <v>#N/A</v>
      </c>
      <c r="I20" s="212" t="e">
        <f>VLOOKUP(D20,レース着順とタイム!$C$7:$D$43,2,FALSE)</f>
        <v>#N/A</v>
      </c>
      <c r="J20" s="195" t="e">
        <f t="shared" si="7"/>
        <v>#N/A</v>
      </c>
      <c r="K20" s="196" t="e">
        <f>IF(J20&gt;0,J20,99999999)</f>
        <v>#N/A</v>
      </c>
      <c r="L20" s="229" t="e">
        <f>K20*H20</f>
        <v>#N/A</v>
      </c>
      <c r="M20" s="203" t="e">
        <f t="shared" si="4"/>
        <v>#N/A</v>
      </c>
      <c r="N20" s="204" t="e">
        <f t="shared" si="5"/>
        <v>#N/A</v>
      </c>
    </row>
    <row r="21" spans="2:14" hidden="1">
      <c r="B21" s="270">
        <v>17</v>
      </c>
      <c r="C21" s="270">
        <v>17</v>
      </c>
      <c r="D21" s="211"/>
      <c r="E21" s="180" t="e">
        <f>IF(VLOOKUP(D21,'ﾚｰﾃｨﾝｸﾞ計算書(TSF)'!$D$5:$H$61,2,FALSE)=0," ",VLOOKUP(D21,'ﾚｰﾃｨﾝｸﾞ計算書(TSF)'!$D$5:$H$61,2,FALSE))</f>
        <v>#N/A</v>
      </c>
      <c r="F21" s="200" t="e">
        <f>VLOOKUP(D21,'ﾚｰﾃｨﾝｸﾞ計算書(TSF)'!$D$5:$H$61,3,FALSE)</f>
        <v>#N/A</v>
      </c>
      <c r="G21" s="201" t="e">
        <f>VLOOKUP(D21,'ﾚｰﾃｨﾝｸﾞ計算書(TSF)'!$D$5:$H$61,4,FALSE)</f>
        <v>#N/A</v>
      </c>
      <c r="H21" s="202" t="e">
        <f t="shared" si="6"/>
        <v>#N/A</v>
      </c>
      <c r="I21" s="212" t="e">
        <f>VLOOKUP(D21,レース着順とタイム!$C$7:$D$43,2,FALSE)</f>
        <v>#N/A</v>
      </c>
      <c r="J21" s="195" t="e">
        <f t="shared" si="7"/>
        <v>#N/A</v>
      </c>
      <c r="K21" s="196" t="e">
        <f>IF(J21&gt;0,J21,99999999)</f>
        <v>#N/A</v>
      </c>
      <c r="L21" s="229" t="e">
        <f>K21*H21</f>
        <v>#N/A</v>
      </c>
      <c r="M21" s="203" t="e">
        <f t="shared" si="4"/>
        <v>#N/A</v>
      </c>
      <c r="N21" s="204" t="e">
        <f t="shared" si="5"/>
        <v>#N/A</v>
      </c>
    </row>
    <row r="22" spans="2:14" hidden="1">
      <c r="B22" s="270">
        <v>18</v>
      </c>
      <c r="C22" s="270">
        <v>18</v>
      </c>
      <c r="D22" s="211"/>
      <c r="E22" s="180" t="e">
        <f>IF(VLOOKUP(D22,'ﾚｰﾃｨﾝｸﾞ計算書(TSF)'!$D$5:$H$61,2,FALSE)=0," ",VLOOKUP(D22,'ﾚｰﾃｨﾝｸﾞ計算書(TSF)'!$D$5:$H$61,2,FALSE))</f>
        <v>#N/A</v>
      </c>
      <c r="F22" s="200" t="e">
        <f>VLOOKUP(D22,'ﾚｰﾃｨﾝｸﾞ計算書(TSF)'!$D$5:$H$61,3,FALSE)</f>
        <v>#N/A</v>
      </c>
      <c r="G22" s="201" t="e">
        <f>VLOOKUP(D22,'ﾚｰﾃｨﾝｸﾞ計算書(TSF)'!$D$5:$H$61,4,FALSE)</f>
        <v>#N/A</v>
      </c>
      <c r="H22" s="202" t="e">
        <f t="shared" ref="H22:H41" si="10">600/G22</f>
        <v>#N/A</v>
      </c>
      <c r="I22" s="212" t="e">
        <f>VLOOKUP(D22,レース着順とタイム!$C$7:$D$43,2,FALSE)</f>
        <v>#N/A</v>
      </c>
      <c r="J22" s="195" t="e">
        <f t="shared" ref="J22:J41" si="11">(I22-$I$3)*86400</f>
        <v>#N/A</v>
      </c>
      <c r="K22" s="196" t="e">
        <f t="shared" ref="K22:K41" si="12">IF(J22&gt;0,J22,99999999)</f>
        <v>#N/A</v>
      </c>
      <c r="L22" s="229" t="e">
        <f t="shared" ref="L22:L41" si="13">K22*H22</f>
        <v>#N/A</v>
      </c>
      <c r="M22" s="203" t="e">
        <f t="shared" ref="M22:M41" si="14">IF(L22=0, "-",L22-L21)</f>
        <v>#N/A</v>
      </c>
      <c r="N22" s="204" t="e">
        <f t="shared" ref="N22:N41" si="15">IF(L22=0, "-", L22-$L$5)</f>
        <v>#N/A</v>
      </c>
    </row>
    <row r="23" spans="2:14" hidden="1">
      <c r="B23" s="270">
        <v>19</v>
      </c>
      <c r="C23" s="270">
        <v>19</v>
      </c>
      <c r="D23" s="211"/>
      <c r="E23" s="180" t="e">
        <f>IF(VLOOKUP(D23,'ﾚｰﾃｨﾝｸﾞ計算書(TSF)'!$D$5:$H$61,2,FALSE)=0," ",VLOOKUP(D23,'ﾚｰﾃｨﾝｸﾞ計算書(TSF)'!$D$5:$H$61,2,FALSE))</f>
        <v>#N/A</v>
      </c>
      <c r="F23" s="200" t="e">
        <f>VLOOKUP(D23,'ﾚｰﾃｨﾝｸﾞ計算書(TSF)'!$D$5:$H$61,3,FALSE)</f>
        <v>#N/A</v>
      </c>
      <c r="G23" s="201" t="e">
        <f>VLOOKUP(D23,'ﾚｰﾃｨﾝｸﾞ計算書(TSF)'!$D$5:$H$61,4,FALSE)</f>
        <v>#N/A</v>
      </c>
      <c r="H23" s="202" t="e">
        <f t="shared" si="10"/>
        <v>#N/A</v>
      </c>
      <c r="I23" s="212" t="e">
        <f>VLOOKUP(D23,レース着順とタイム!$C$7:$D$43,2,FALSE)</f>
        <v>#N/A</v>
      </c>
      <c r="J23" s="195" t="e">
        <f t="shared" si="11"/>
        <v>#N/A</v>
      </c>
      <c r="K23" s="196" t="e">
        <f t="shared" si="12"/>
        <v>#N/A</v>
      </c>
      <c r="L23" s="229" t="e">
        <f t="shared" si="13"/>
        <v>#N/A</v>
      </c>
      <c r="M23" s="203" t="e">
        <f t="shared" si="14"/>
        <v>#N/A</v>
      </c>
      <c r="N23" s="204" t="e">
        <f t="shared" si="15"/>
        <v>#N/A</v>
      </c>
    </row>
    <row r="24" spans="2:14" hidden="1">
      <c r="B24" s="270">
        <v>20</v>
      </c>
      <c r="C24" s="270">
        <v>20</v>
      </c>
      <c r="D24" s="211"/>
      <c r="E24" s="180" t="e">
        <f>IF(VLOOKUP(D24,'ﾚｰﾃｨﾝｸﾞ計算書(TSF)'!$D$5:$H$61,2,FALSE)=0," ",VLOOKUP(D24,'ﾚｰﾃｨﾝｸﾞ計算書(TSF)'!$D$5:$H$61,2,FALSE))</f>
        <v>#N/A</v>
      </c>
      <c r="F24" s="200" t="e">
        <f>VLOOKUP(D24,'ﾚｰﾃｨﾝｸﾞ計算書(TSF)'!$D$5:$H$61,3,FALSE)</f>
        <v>#N/A</v>
      </c>
      <c r="G24" s="201" t="e">
        <f>VLOOKUP(D24,'ﾚｰﾃｨﾝｸﾞ計算書(TSF)'!$D$5:$H$61,4,FALSE)</f>
        <v>#N/A</v>
      </c>
      <c r="H24" s="202" t="e">
        <f t="shared" si="10"/>
        <v>#N/A</v>
      </c>
      <c r="I24" s="212" t="e">
        <f>VLOOKUP(D24,レース着順とタイム!$C$7:$D$43,2,FALSE)</f>
        <v>#N/A</v>
      </c>
      <c r="J24" s="195" t="e">
        <f t="shared" si="11"/>
        <v>#N/A</v>
      </c>
      <c r="K24" s="196" t="e">
        <f t="shared" si="12"/>
        <v>#N/A</v>
      </c>
      <c r="L24" s="229" t="e">
        <f t="shared" si="13"/>
        <v>#N/A</v>
      </c>
      <c r="M24" s="203" t="e">
        <f t="shared" si="14"/>
        <v>#N/A</v>
      </c>
      <c r="N24" s="204" t="e">
        <f t="shared" si="15"/>
        <v>#N/A</v>
      </c>
    </row>
    <row r="25" spans="2:14" hidden="1">
      <c r="B25" s="270">
        <v>21</v>
      </c>
      <c r="C25" s="270">
        <v>21</v>
      </c>
      <c r="D25" s="211"/>
      <c r="E25" s="180" t="e">
        <f>IF(VLOOKUP(D25,'ﾚｰﾃｨﾝｸﾞ計算書(TSF)'!$D$5:$H$61,2,FALSE)=0," ",VLOOKUP(D25,'ﾚｰﾃｨﾝｸﾞ計算書(TSF)'!$D$5:$H$61,2,FALSE))</f>
        <v>#N/A</v>
      </c>
      <c r="F25" s="200" t="e">
        <f>VLOOKUP(D25,'ﾚｰﾃｨﾝｸﾞ計算書(TSF)'!$D$5:$H$61,3,FALSE)</f>
        <v>#N/A</v>
      </c>
      <c r="G25" s="201" t="e">
        <f>VLOOKUP(D25,'ﾚｰﾃｨﾝｸﾞ計算書(TSF)'!$D$5:$H$61,4,FALSE)</f>
        <v>#N/A</v>
      </c>
      <c r="H25" s="202" t="e">
        <f t="shared" si="10"/>
        <v>#N/A</v>
      </c>
      <c r="I25" s="212" t="e">
        <f>VLOOKUP(D25,レース着順とタイム!$C$7:$D$43,2,FALSE)</f>
        <v>#N/A</v>
      </c>
      <c r="J25" s="195" t="e">
        <f t="shared" si="11"/>
        <v>#N/A</v>
      </c>
      <c r="K25" s="196" t="e">
        <f t="shared" si="12"/>
        <v>#N/A</v>
      </c>
      <c r="L25" s="229" t="e">
        <f t="shared" si="13"/>
        <v>#N/A</v>
      </c>
      <c r="M25" s="203" t="e">
        <f t="shared" si="14"/>
        <v>#N/A</v>
      </c>
      <c r="N25" s="204" t="e">
        <f t="shared" si="15"/>
        <v>#N/A</v>
      </c>
    </row>
    <row r="26" spans="2:14" hidden="1">
      <c r="B26" s="270">
        <v>22</v>
      </c>
      <c r="C26" s="270">
        <v>22</v>
      </c>
      <c r="D26" s="211"/>
      <c r="E26" s="180" t="e">
        <f>IF(VLOOKUP(D26,'ﾚｰﾃｨﾝｸﾞ計算書(TSF)'!$D$5:$H$61,2,FALSE)=0," ",VLOOKUP(D26,'ﾚｰﾃｨﾝｸﾞ計算書(TSF)'!$D$5:$H$61,2,FALSE))</f>
        <v>#N/A</v>
      </c>
      <c r="F26" s="200" t="e">
        <f>VLOOKUP(D26,'ﾚｰﾃｨﾝｸﾞ計算書(TSF)'!$D$5:$H$61,3,FALSE)</f>
        <v>#N/A</v>
      </c>
      <c r="G26" s="201" t="e">
        <f>VLOOKUP(D26,'ﾚｰﾃｨﾝｸﾞ計算書(TSF)'!$D$5:$H$61,4,FALSE)</f>
        <v>#N/A</v>
      </c>
      <c r="H26" s="202" t="e">
        <f t="shared" si="10"/>
        <v>#N/A</v>
      </c>
      <c r="I26" s="212" t="e">
        <f>VLOOKUP(D26,レース着順とタイム!$C$7:$D$43,2,FALSE)</f>
        <v>#N/A</v>
      </c>
      <c r="J26" s="195" t="e">
        <f t="shared" si="11"/>
        <v>#N/A</v>
      </c>
      <c r="K26" s="196" t="e">
        <f t="shared" si="12"/>
        <v>#N/A</v>
      </c>
      <c r="L26" s="229" t="e">
        <f t="shared" si="13"/>
        <v>#N/A</v>
      </c>
      <c r="M26" s="203" t="e">
        <f t="shared" si="14"/>
        <v>#N/A</v>
      </c>
      <c r="N26" s="204" t="e">
        <f t="shared" si="15"/>
        <v>#N/A</v>
      </c>
    </row>
    <row r="27" spans="2:14" hidden="1">
      <c r="B27" s="270">
        <v>23</v>
      </c>
      <c r="C27" s="270">
        <v>23</v>
      </c>
      <c r="D27" s="211"/>
      <c r="E27" s="180" t="e">
        <f>IF(VLOOKUP(D27,'ﾚｰﾃｨﾝｸﾞ計算書(TSF)'!$D$5:$H$61,2,FALSE)=0," ",VLOOKUP(D27,'ﾚｰﾃｨﾝｸﾞ計算書(TSF)'!$D$5:$H$61,2,FALSE))</f>
        <v>#N/A</v>
      </c>
      <c r="F27" s="200" t="e">
        <f>VLOOKUP(D27,'ﾚｰﾃｨﾝｸﾞ計算書(TSF)'!$D$5:$H$61,3,FALSE)</f>
        <v>#N/A</v>
      </c>
      <c r="G27" s="201" t="e">
        <f>VLOOKUP(D27,'ﾚｰﾃｨﾝｸﾞ計算書(TSF)'!$D$5:$H$61,4,FALSE)</f>
        <v>#N/A</v>
      </c>
      <c r="H27" s="202" t="e">
        <f t="shared" si="10"/>
        <v>#N/A</v>
      </c>
      <c r="I27" s="212" t="e">
        <f>VLOOKUP(D27,レース着順とタイム!$C$7:$D$43,2,FALSE)</f>
        <v>#N/A</v>
      </c>
      <c r="J27" s="195" t="e">
        <f t="shared" si="11"/>
        <v>#N/A</v>
      </c>
      <c r="K27" s="196" t="e">
        <f t="shared" si="12"/>
        <v>#N/A</v>
      </c>
      <c r="L27" s="229" t="e">
        <f t="shared" si="13"/>
        <v>#N/A</v>
      </c>
      <c r="M27" s="203" t="e">
        <f t="shared" si="14"/>
        <v>#N/A</v>
      </c>
      <c r="N27" s="204" t="e">
        <f t="shared" si="15"/>
        <v>#N/A</v>
      </c>
    </row>
    <row r="28" spans="2:14" hidden="1">
      <c r="B28" s="270">
        <v>24</v>
      </c>
      <c r="C28" s="270">
        <v>24</v>
      </c>
      <c r="D28" s="211"/>
      <c r="E28" s="180" t="e">
        <f>IF(VLOOKUP(D28,'ﾚｰﾃｨﾝｸﾞ計算書(TSF)'!$D$5:$H$61,2,FALSE)=0," ",VLOOKUP(D28,'ﾚｰﾃｨﾝｸﾞ計算書(TSF)'!$D$5:$H$61,2,FALSE))</f>
        <v>#N/A</v>
      </c>
      <c r="F28" s="200" t="e">
        <f>VLOOKUP(D28,'ﾚｰﾃｨﾝｸﾞ計算書(TSF)'!$D$5:$H$61,3,FALSE)</f>
        <v>#N/A</v>
      </c>
      <c r="G28" s="201" t="e">
        <f>VLOOKUP(D28,'ﾚｰﾃｨﾝｸﾞ計算書(TSF)'!$D$5:$H$61,4,FALSE)</f>
        <v>#N/A</v>
      </c>
      <c r="H28" s="202" t="e">
        <f t="shared" si="10"/>
        <v>#N/A</v>
      </c>
      <c r="I28" s="212" t="e">
        <f>VLOOKUP(D28,レース着順とタイム!$C$7:$D$43,2,FALSE)</f>
        <v>#N/A</v>
      </c>
      <c r="J28" s="195" t="e">
        <f t="shared" si="11"/>
        <v>#N/A</v>
      </c>
      <c r="K28" s="196" t="e">
        <f t="shared" si="12"/>
        <v>#N/A</v>
      </c>
      <c r="L28" s="229" t="e">
        <f t="shared" si="13"/>
        <v>#N/A</v>
      </c>
      <c r="M28" s="203" t="e">
        <f t="shared" si="14"/>
        <v>#N/A</v>
      </c>
      <c r="N28" s="204" t="e">
        <f t="shared" si="15"/>
        <v>#N/A</v>
      </c>
    </row>
    <row r="29" spans="2:14" hidden="1">
      <c r="B29" s="270">
        <v>25</v>
      </c>
      <c r="C29" s="270">
        <v>25</v>
      </c>
      <c r="D29" s="211"/>
      <c r="E29" s="180" t="e">
        <f>IF(VLOOKUP(D29,'ﾚｰﾃｨﾝｸﾞ計算書(TSF)'!$D$5:$H$61,2,FALSE)=0," ",VLOOKUP(D29,'ﾚｰﾃｨﾝｸﾞ計算書(TSF)'!$D$5:$H$61,2,FALSE))</f>
        <v>#N/A</v>
      </c>
      <c r="F29" s="200" t="e">
        <f>VLOOKUP(D29,'ﾚｰﾃｨﾝｸﾞ計算書(TSF)'!$D$5:$H$61,3,FALSE)</f>
        <v>#N/A</v>
      </c>
      <c r="G29" s="201" t="e">
        <f>VLOOKUP(D29,'ﾚｰﾃｨﾝｸﾞ計算書(TSF)'!$D$5:$H$61,4,FALSE)</f>
        <v>#N/A</v>
      </c>
      <c r="H29" s="202" t="e">
        <f t="shared" si="10"/>
        <v>#N/A</v>
      </c>
      <c r="I29" s="212" t="e">
        <f>VLOOKUP(D29,レース着順とタイム!$C$7:$D$43,2,FALSE)</f>
        <v>#N/A</v>
      </c>
      <c r="J29" s="195" t="e">
        <f t="shared" si="11"/>
        <v>#N/A</v>
      </c>
      <c r="K29" s="196" t="e">
        <f t="shared" si="12"/>
        <v>#N/A</v>
      </c>
      <c r="L29" s="229" t="e">
        <f t="shared" si="13"/>
        <v>#N/A</v>
      </c>
      <c r="M29" s="203" t="e">
        <f t="shared" si="14"/>
        <v>#N/A</v>
      </c>
      <c r="N29" s="204" t="e">
        <f t="shared" si="15"/>
        <v>#N/A</v>
      </c>
    </row>
    <row r="30" spans="2:14" hidden="1">
      <c r="B30" s="270">
        <v>26</v>
      </c>
      <c r="C30" s="270">
        <v>26</v>
      </c>
      <c r="D30" s="211"/>
      <c r="E30" s="180" t="e">
        <f>IF(VLOOKUP(D30,'ﾚｰﾃｨﾝｸﾞ計算書(TSF)'!$D$5:$H$61,2,FALSE)=0," ",VLOOKUP(D30,'ﾚｰﾃｨﾝｸﾞ計算書(TSF)'!$D$5:$H$61,2,FALSE))</f>
        <v>#N/A</v>
      </c>
      <c r="F30" s="200" t="e">
        <f>VLOOKUP(D30,'ﾚｰﾃｨﾝｸﾞ計算書(TSF)'!$D$5:$H$61,3,FALSE)</f>
        <v>#N/A</v>
      </c>
      <c r="G30" s="201" t="e">
        <f>VLOOKUP(D30,'ﾚｰﾃｨﾝｸﾞ計算書(TSF)'!$D$5:$H$61,4,FALSE)</f>
        <v>#N/A</v>
      </c>
      <c r="H30" s="202" t="e">
        <f t="shared" si="10"/>
        <v>#N/A</v>
      </c>
      <c r="I30" s="212" t="e">
        <f>VLOOKUP(D30,レース着順とタイム!$C$7:$D$43,2,FALSE)</f>
        <v>#N/A</v>
      </c>
      <c r="J30" s="195" t="e">
        <f t="shared" si="11"/>
        <v>#N/A</v>
      </c>
      <c r="K30" s="196" t="e">
        <f t="shared" si="12"/>
        <v>#N/A</v>
      </c>
      <c r="L30" s="229" t="e">
        <f t="shared" si="13"/>
        <v>#N/A</v>
      </c>
      <c r="M30" s="203" t="e">
        <f t="shared" si="14"/>
        <v>#N/A</v>
      </c>
      <c r="N30" s="204" t="e">
        <f t="shared" si="15"/>
        <v>#N/A</v>
      </c>
    </row>
    <row r="31" spans="2:14" hidden="1">
      <c r="B31" s="270">
        <v>27</v>
      </c>
      <c r="C31" s="270">
        <v>27</v>
      </c>
      <c r="D31" s="211"/>
      <c r="E31" s="180" t="e">
        <f>IF(VLOOKUP(D31,'ﾚｰﾃｨﾝｸﾞ計算書(TSF)'!$D$5:$H$61,2,FALSE)=0," ",VLOOKUP(D31,'ﾚｰﾃｨﾝｸﾞ計算書(TSF)'!$D$5:$H$61,2,FALSE))</f>
        <v>#N/A</v>
      </c>
      <c r="F31" s="200" t="e">
        <f>VLOOKUP(D31,'ﾚｰﾃｨﾝｸﾞ計算書(TSF)'!$D$5:$H$61,3,FALSE)</f>
        <v>#N/A</v>
      </c>
      <c r="G31" s="201" t="e">
        <f>VLOOKUP(D31,'ﾚｰﾃｨﾝｸﾞ計算書(TSF)'!$D$5:$H$61,4,FALSE)</f>
        <v>#N/A</v>
      </c>
      <c r="H31" s="202" t="e">
        <f t="shared" si="10"/>
        <v>#N/A</v>
      </c>
      <c r="I31" s="212" t="e">
        <f>VLOOKUP(D31,レース着順とタイム!$C$7:$D$43,2,FALSE)</f>
        <v>#N/A</v>
      </c>
      <c r="J31" s="195" t="e">
        <f t="shared" si="11"/>
        <v>#N/A</v>
      </c>
      <c r="K31" s="196" t="e">
        <f t="shared" si="12"/>
        <v>#N/A</v>
      </c>
      <c r="L31" s="229" t="e">
        <f t="shared" si="13"/>
        <v>#N/A</v>
      </c>
      <c r="M31" s="203" t="e">
        <f t="shared" si="14"/>
        <v>#N/A</v>
      </c>
      <c r="N31" s="204" t="e">
        <f t="shared" si="15"/>
        <v>#N/A</v>
      </c>
    </row>
    <row r="32" spans="2:14" hidden="1">
      <c r="B32" s="270">
        <v>28</v>
      </c>
      <c r="C32" s="270">
        <v>28</v>
      </c>
      <c r="D32" s="211"/>
      <c r="E32" s="180" t="e">
        <f>IF(VLOOKUP(D32,'ﾚｰﾃｨﾝｸﾞ計算書(TSF)'!$D$5:$H$61,2,FALSE)=0," ",VLOOKUP(D32,'ﾚｰﾃｨﾝｸﾞ計算書(TSF)'!$D$5:$H$61,2,FALSE))</f>
        <v>#N/A</v>
      </c>
      <c r="F32" s="200" t="e">
        <f>VLOOKUP(D32,'ﾚｰﾃｨﾝｸﾞ計算書(TSF)'!$D$5:$H$61,3,FALSE)</f>
        <v>#N/A</v>
      </c>
      <c r="G32" s="201" t="e">
        <f>VLOOKUP(D32,'ﾚｰﾃｨﾝｸﾞ計算書(TSF)'!$D$5:$H$61,4,FALSE)</f>
        <v>#N/A</v>
      </c>
      <c r="H32" s="202" t="e">
        <f t="shared" si="10"/>
        <v>#N/A</v>
      </c>
      <c r="I32" s="212" t="e">
        <f>VLOOKUP(D32,レース着順とタイム!$C$7:$D$43,2,FALSE)</f>
        <v>#N/A</v>
      </c>
      <c r="J32" s="195" t="e">
        <f t="shared" si="11"/>
        <v>#N/A</v>
      </c>
      <c r="K32" s="196" t="e">
        <f t="shared" si="12"/>
        <v>#N/A</v>
      </c>
      <c r="L32" s="229" t="e">
        <f t="shared" si="13"/>
        <v>#N/A</v>
      </c>
      <c r="M32" s="203" t="e">
        <f t="shared" si="14"/>
        <v>#N/A</v>
      </c>
      <c r="N32" s="204" t="e">
        <f t="shared" si="15"/>
        <v>#N/A</v>
      </c>
    </row>
    <row r="33" spans="2:14" hidden="1">
      <c r="B33" s="270">
        <v>29</v>
      </c>
      <c r="C33" s="270">
        <v>29</v>
      </c>
      <c r="D33" s="211"/>
      <c r="E33" s="180" t="e">
        <f>IF(VLOOKUP(D33,'ﾚｰﾃｨﾝｸﾞ計算書(TSF)'!$D$5:$H$61,2,FALSE)=0," ",VLOOKUP(D33,'ﾚｰﾃｨﾝｸﾞ計算書(TSF)'!$D$5:$H$61,2,FALSE))</f>
        <v>#N/A</v>
      </c>
      <c r="F33" s="200" t="e">
        <f>VLOOKUP(D33,'ﾚｰﾃｨﾝｸﾞ計算書(TSF)'!$D$5:$H$61,3,FALSE)</f>
        <v>#N/A</v>
      </c>
      <c r="G33" s="201" t="e">
        <f>VLOOKUP(D33,'ﾚｰﾃｨﾝｸﾞ計算書(TSF)'!$D$5:$H$61,4,FALSE)</f>
        <v>#N/A</v>
      </c>
      <c r="H33" s="202" t="e">
        <f t="shared" si="10"/>
        <v>#N/A</v>
      </c>
      <c r="I33" s="212" t="e">
        <f>VLOOKUP(D33,レース着順とタイム!$C$7:$D$43,2,FALSE)</f>
        <v>#N/A</v>
      </c>
      <c r="J33" s="195" t="e">
        <f t="shared" si="11"/>
        <v>#N/A</v>
      </c>
      <c r="K33" s="196" t="e">
        <f t="shared" si="12"/>
        <v>#N/A</v>
      </c>
      <c r="L33" s="229" t="e">
        <f t="shared" si="13"/>
        <v>#N/A</v>
      </c>
      <c r="M33" s="203" t="e">
        <f t="shared" si="14"/>
        <v>#N/A</v>
      </c>
      <c r="N33" s="204" t="e">
        <f t="shared" si="15"/>
        <v>#N/A</v>
      </c>
    </row>
    <row r="34" spans="2:14" hidden="1">
      <c r="B34" s="270">
        <v>30</v>
      </c>
      <c r="C34" s="270">
        <v>30</v>
      </c>
      <c r="D34" s="211"/>
      <c r="E34" s="180" t="e">
        <f>IF(VLOOKUP(D34,'ﾚｰﾃｨﾝｸﾞ計算書(TSF)'!$D$5:$H$61,2,FALSE)=0," ",VLOOKUP(D34,'ﾚｰﾃｨﾝｸﾞ計算書(TSF)'!$D$5:$H$61,2,FALSE))</f>
        <v>#N/A</v>
      </c>
      <c r="F34" s="200" t="e">
        <f>VLOOKUP(D34,'ﾚｰﾃｨﾝｸﾞ計算書(TSF)'!$D$5:$H$61,3,FALSE)</f>
        <v>#N/A</v>
      </c>
      <c r="G34" s="201" t="e">
        <f>VLOOKUP(D34,'ﾚｰﾃｨﾝｸﾞ計算書(TSF)'!$D$5:$H$61,4,FALSE)</f>
        <v>#N/A</v>
      </c>
      <c r="H34" s="202" t="e">
        <f t="shared" si="10"/>
        <v>#N/A</v>
      </c>
      <c r="I34" s="212" t="e">
        <f>VLOOKUP(D34,レース着順とタイム!$C$7:$D$43,2,FALSE)</f>
        <v>#N/A</v>
      </c>
      <c r="J34" s="195" t="e">
        <f t="shared" si="11"/>
        <v>#N/A</v>
      </c>
      <c r="K34" s="196" t="e">
        <f t="shared" si="12"/>
        <v>#N/A</v>
      </c>
      <c r="L34" s="229" t="e">
        <f t="shared" si="13"/>
        <v>#N/A</v>
      </c>
      <c r="M34" s="203" t="e">
        <f t="shared" si="14"/>
        <v>#N/A</v>
      </c>
      <c r="N34" s="204" t="e">
        <f t="shared" si="15"/>
        <v>#N/A</v>
      </c>
    </row>
    <row r="35" spans="2:14" hidden="1">
      <c r="B35" s="270">
        <v>31</v>
      </c>
      <c r="C35" s="270">
        <v>31</v>
      </c>
      <c r="D35" s="211"/>
      <c r="E35" s="180" t="e">
        <f>IF(VLOOKUP(D35,'ﾚｰﾃｨﾝｸﾞ計算書(TSF)'!$D$5:$H$61,2,FALSE)=0," ",VLOOKUP(D35,'ﾚｰﾃｨﾝｸﾞ計算書(TSF)'!$D$5:$H$61,2,FALSE))</f>
        <v>#N/A</v>
      </c>
      <c r="F35" s="200" t="e">
        <f>VLOOKUP(D35,'ﾚｰﾃｨﾝｸﾞ計算書(TSF)'!$D$5:$H$61,3,FALSE)</f>
        <v>#N/A</v>
      </c>
      <c r="G35" s="201" t="e">
        <f>VLOOKUP(D35,'ﾚｰﾃｨﾝｸﾞ計算書(TSF)'!$D$5:$H$61,4,FALSE)</f>
        <v>#N/A</v>
      </c>
      <c r="H35" s="202" t="e">
        <f t="shared" si="10"/>
        <v>#N/A</v>
      </c>
      <c r="I35" s="212" t="e">
        <f>VLOOKUP(D35,レース着順とタイム!$C$7:$D$43,2,FALSE)</f>
        <v>#N/A</v>
      </c>
      <c r="J35" s="195" t="e">
        <f t="shared" si="11"/>
        <v>#N/A</v>
      </c>
      <c r="K35" s="196" t="e">
        <f t="shared" si="12"/>
        <v>#N/A</v>
      </c>
      <c r="L35" s="229" t="e">
        <f t="shared" si="13"/>
        <v>#N/A</v>
      </c>
      <c r="M35" s="203" t="e">
        <f t="shared" si="14"/>
        <v>#N/A</v>
      </c>
      <c r="N35" s="204" t="e">
        <f t="shared" si="15"/>
        <v>#N/A</v>
      </c>
    </row>
    <row r="36" spans="2:14" hidden="1">
      <c r="B36" s="270">
        <v>32</v>
      </c>
      <c r="C36" s="270">
        <v>32</v>
      </c>
      <c r="D36" s="211"/>
      <c r="E36" s="180" t="e">
        <f>IF(VLOOKUP(D36,'ﾚｰﾃｨﾝｸﾞ計算書(TSF)'!$D$5:$H$61,2,FALSE)=0," ",VLOOKUP(D36,'ﾚｰﾃｨﾝｸﾞ計算書(TSF)'!$D$5:$H$61,2,FALSE))</f>
        <v>#N/A</v>
      </c>
      <c r="F36" s="200" t="e">
        <f>VLOOKUP(D36,'ﾚｰﾃｨﾝｸﾞ計算書(TSF)'!$D$5:$H$61,3,FALSE)</f>
        <v>#N/A</v>
      </c>
      <c r="G36" s="201" t="e">
        <f>VLOOKUP(D36,'ﾚｰﾃｨﾝｸﾞ計算書(TSF)'!$D$5:$H$61,4,FALSE)</f>
        <v>#N/A</v>
      </c>
      <c r="H36" s="202" t="e">
        <f t="shared" si="10"/>
        <v>#N/A</v>
      </c>
      <c r="I36" s="212" t="e">
        <f>VLOOKUP(D36,レース着順とタイム!$C$7:$D$43,2,FALSE)</f>
        <v>#N/A</v>
      </c>
      <c r="J36" s="195" t="e">
        <f t="shared" si="11"/>
        <v>#N/A</v>
      </c>
      <c r="K36" s="196" t="e">
        <f t="shared" si="12"/>
        <v>#N/A</v>
      </c>
      <c r="L36" s="229" t="e">
        <f t="shared" si="13"/>
        <v>#N/A</v>
      </c>
      <c r="M36" s="203" t="e">
        <f t="shared" si="14"/>
        <v>#N/A</v>
      </c>
      <c r="N36" s="204" t="e">
        <f t="shared" si="15"/>
        <v>#N/A</v>
      </c>
    </row>
    <row r="37" spans="2:14" hidden="1">
      <c r="B37" s="270">
        <v>33</v>
      </c>
      <c r="C37" s="270">
        <v>33</v>
      </c>
      <c r="D37" s="199"/>
      <c r="E37" s="180" t="e">
        <f>IF(VLOOKUP(D37,'ﾚｰﾃｨﾝｸﾞ計算書(TSF)'!$D$5:$H$61,2,FALSE)=0," ",VLOOKUP(D37,'ﾚｰﾃｨﾝｸﾞ計算書(TSF)'!$D$5:$H$61,2,FALSE))</f>
        <v>#N/A</v>
      </c>
      <c r="F37" s="200" t="e">
        <f>VLOOKUP(D37,'ﾚｰﾃｨﾝｸﾞ計算書(TSF)'!$D$5:$H$61,3,FALSE)</f>
        <v>#N/A</v>
      </c>
      <c r="G37" s="201" t="e">
        <f>VLOOKUP(D37,'ﾚｰﾃｨﾝｸﾞ計算書(TSF)'!$D$5:$H$61,4,FALSE)</f>
        <v>#N/A</v>
      </c>
      <c r="H37" s="202" t="e">
        <f t="shared" si="10"/>
        <v>#N/A</v>
      </c>
      <c r="I37" s="212" t="e">
        <f>VLOOKUP(D37,レース着順とタイム!$C$7:$D$43,2,FALSE)</f>
        <v>#N/A</v>
      </c>
      <c r="J37" s="195" t="e">
        <f t="shared" si="11"/>
        <v>#N/A</v>
      </c>
      <c r="K37" s="196" t="e">
        <f t="shared" si="12"/>
        <v>#N/A</v>
      </c>
      <c r="L37" s="229" t="e">
        <f t="shared" si="13"/>
        <v>#N/A</v>
      </c>
      <c r="M37" s="203" t="e">
        <f t="shared" si="14"/>
        <v>#N/A</v>
      </c>
      <c r="N37" s="204" t="e">
        <f t="shared" si="15"/>
        <v>#N/A</v>
      </c>
    </row>
    <row r="38" spans="2:14" hidden="1">
      <c r="B38" s="270">
        <v>34</v>
      </c>
      <c r="C38" s="270">
        <v>34</v>
      </c>
      <c r="D38" s="199"/>
      <c r="E38" s="180" t="e">
        <f>IF(VLOOKUP(D38,'ﾚｰﾃｨﾝｸﾞ計算書(TSF)'!$D$5:$H$61,2,FALSE)=0," ",VLOOKUP(D38,'ﾚｰﾃｨﾝｸﾞ計算書(TSF)'!$D$5:$H$61,2,FALSE))</f>
        <v>#N/A</v>
      </c>
      <c r="F38" s="200" t="e">
        <f>VLOOKUP(D38,'ﾚｰﾃｨﾝｸﾞ計算書(TSF)'!$D$5:$H$61,3,FALSE)</f>
        <v>#N/A</v>
      </c>
      <c r="G38" s="201" t="e">
        <f>VLOOKUP(D38,'ﾚｰﾃｨﾝｸﾞ計算書(TSF)'!$D$5:$H$61,4,FALSE)</f>
        <v>#N/A</v>
      </c>
      <c r="H38" s="202" t="e">
        <f t="shared" si="10"/>
        <v>#N/A</v>
      </c>
      <c r="I38" s="212" t="e">
        <f>VLOOKUP(D38,レース着順とタイム!$C$7:$D$43,2,FALSE)</f>
        <v>#N/A</v>
      </c>
      <c r="J38" s="195" t="e">
        <f t="shared" si="11"/>
        <v>#N/A</v>
      </c>
      <c r="K38" s="196" t="e">
        <f t="shared" si="12"/>
        <v>#N/A</v>
      </c>
      <c r="L38" s="229" t="e">
        <f t="shared" si="13"/>
        <v>#N/A</v>
      </c>
      <c r="M38" s="203" t="e">
        <f t="shared" si="14"/>
        <v>#N/A</v>
      </c>
      <c r="N38" s="204" t="e">
        <f t="shared" si="15"/>
        <v>#N/A</v>
      </c>
    </row>
    <row r="39" spans="2:14" hidden="1">
      <c r="B39" s="270">
        <v>35</v>
      </c>
      <c r="C39" s="270">
        <v>35</v>
      </c>
      <c r="D39" s="199"/>
      <c r="E39" s="180" t="e">
        <f>IF(VLOOKUP(D39,'ﾚｰﾃｨﾝｸﾞ計算書(TSF)'!$D$5:$H$61,2,FALSE)=0," ",VLOOKUP(D39,'ﾚｰﾃｨﾝｸﾞ計算書(TSF)'!$D$5:$H$61,2,FALSE))</f>
        <v>#N/A</v>
      </c>
      <c r="F39" s="200" t="e">
        <f>VLOOKUP(D39,'ﾚｰﾃｨﾝｸﾞ計算書(TSF)'!$D$5:$H$61,3,FALSE)</f>
        <v>#N/A</v>
      </c>
      <c r="G39" s="201" t="e">
        <f>VLOOKUP(D39,'ﾚｰﾃｨﾝｸﾞ計算書(TSF)'!$D$5:$H$61,4,FALSE)</f>
        <v>#N/A</v>
      </c>
      <c r="H39" s="202" t="e">
        <f t="shared" si="10"/>
        <v>#N/A</v>
      </c>
      <c r="I39" s="212" t="e">
        <f>VLOOKUP(D39,レース着順とタイム!$C$7:$D$43,2,FALSE)</f>
        <v>#N/A</v>
      </c>
      <c r="J39" s="195" t="e">
        <f t="shared" si="11"/>
        <v>#N/A</v>
      </c>
      <c r="K39" s="196" t="e">
        <f t="shared" si="12"/>
        <v>#N/A</v>
      </c>
      <c r="L39" s="229" t="e">
        <f t="shared" si="13"/>
        <v>#N/A</v>
      </c>
      <c r="M39" s="203" t="e">
        <f t="shared" si="14"/>
        <v>#N/A</v>
      </c>
      <c r="N39" s="204" t="e">
        <f t="shared" si="15"/>
        <v>#N/A</v>
      </c>
    </row>
    <row r="40" spans="2:14" hidden="1">
      <c r="B40" s="270">
        <v>36</v>
      </c>
      <c r="C40" s="270">
        <v>36</v>
      </c>
      <c r="D40" s="206"/>
      <c r="E40" s="180" t="e">
        <f>IF(VLOOKUP(D40,'ﾚｰﾃｨﾝｸﾞ計算書(TSF)'!$D$5:$H$61,2,FALSE)=0," ",VLOOKUP(D40,'ﾚｰﾃｨﾝｸﾞ計算書(TSF)'!$D$5:$H$61,2,FALSE))</f>
        <v>#N/A</v>
      </c>
      <c r="F40" s="200" t="e">
        <f>VLOOKUP(D40,'ﾚｰﾃｨﾝｸﾞ計算書(TSF)'!$D$5:$H$61,3,FALSE)</f>
        <v>#N/A</v>
      </c>
      <c r="G40" s="201" t="e">
        <f>VLOOKUP(D40,'ﾚｰﾃｨﾝｸﾞ計算書(TSF)'!$D$5:$H$61,4,FALSE)</f>
        <v>#N/A</v>
      </c>
      <c r="H40" s="202" t="e">
        <f t="shared" si="10"/>
        <v>#N/A</v>
      </c>
      <c r="I40" s="212" t="e">
        <f>VLOOKUP(D40,レース着順とタイム!$C$7:$D$43,2,FALSE)</f>
        <v>#N/A</v>
      </c>
      <c r="J40" s="195" t="e">
        <f t="shared" si="11"/>
        <v>#N/A</v>
      </c>
      <c r="K40" s="196" t="e">
        <f t="shared" si="12"/>
        <v>#N/A</v>
      </c>
      <c r="L40" s="229" t="e">
        <f t="shared" si="13"/>
        <v>#N/A</v>
      </c>
      <c r="M40" s="203" t="e">
        <f t="shared" si="14"/>
        <v>#N/A</v>
      </c>
      <c r="N40" s="204" t="e">
        <f t="shared" si="15"/>
        <v>#N/A</v>
      </c>
    </row>
    <row r="41" spans="2:14" ht="14.25" hidden="1" thickBot="1">
      <c r="B41" s="296">
        <v>37</v>
      </c>
      <c r="C41" s="296">
        <v>37</v>
      </c>
      <c r="D41" s="297"/>
      <c r="E41" s="298" t="e">
        <f>IF(VLOOKUP(D41,'ﾚｰﾃｨﾝｸﾞ計算書(TSF)'!$D$5:$H$61,2,FALSE)=0," ",VLOOKUP(D41,'ﾚｰﾃｨﾝｸﾞ計算書(TSF)'!$D$5:$H$61,2,FALSE))</f>
        <v>#N/A</v>
      </c>
      <c r="F41" s="299" t="e">
        <f>VLOOKUP(D41,'ﾚｰﾃｨﾝｸﾞ計算書(TSF)'!$D$5:$H$61,3,FALSE)</f>
        <v>#N/A</v>
      </c>
      <c r="G41" s="300" t="e">
        <f>VLOOKUP(D41,'ﾚｰﾃｨﾝｸﾞ計算書(TSF)'!$D$5:$H$61,4,FALSE)</f>
        <v>#N/A</v>
      </c>
      <c r="H41" s="301" t="e">
        <f t="shared" si="10"/>
        <v>#N/A</v>
      </c>
      <c r="I41" s="302" t="e">
        <f>VLOOKUP(D41,レース着順とタイム!$C$7:$D$43,2,FALSE)</f>
        <v>#N/A</v>
      </c>
      <c r="J41" s="303" t="e">
        <f t="shared" si="11"/>
        <v>#N/A</v>
      </c>
      <c r="K41" s="304" t="e">
        <f t="shared" si="12"/>
        <v>#N/A</v>
      </c>
      <c r="L41" s="305" t="e">
        <f t="shared" si="13"/>
        <v>#N/A</v>
      </c>
      <c r="M41" s="306" t="e">
        <f t="shared" si="14"/>
        <v>#N/A</v>
      </c>
      <c r="N41" s="307" t="e">
        <f t="shared" si="15"/>
        <v>#N/A</v>
      </c>
    </row>
    <row r="43" spans="2:14" ht="15">
      <c r="D43" s="135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225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198</v>
      </c>
    </row>
  </sheetData>
  <sortState ref="C5:L12">
    <sortCondition ref="L5:L12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41" zoomScaleNormal="100" zoomScaleSheetLayoutView="100" workbookViewId="0">
      <selection activeCell="C65" sqref="C6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27" t="s">
        <v>252</v>
      </c>
      <c r="C2" s="327"/>
      <c r="D2" s="327"/>
      <c r="E2" s="327"/>
      <c r="F2" s="327"/>
      <c r="G2" s="327"/>
      <c r="H2" s="327"/>
      <c r="I2" s="327"/>
    </row>
    <row r="3" spans="2:14" ht="22.7" customHeight="1" thickBot="1">
      <c r="B3" s="326" t="s">
        <v>0</v>
      </c>
      <c r="C3" s="326"/>
      <c r="D3" s="326"/>
      <c r="E3" s="271"/>
      <c r="F3" s="272"/>
      <c r="G3" s="272"/>
      <c r="H3" s="85"/>
      <c r="I3" s="273"/>
      <c r="J3" s="273"/>
      <c r="K3" s="273"/>
      <c r="L3" s="273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0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11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175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4" t="s">
        <v>210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211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212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169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253</v>
      </c>
      <c r="E16" s="17" t="s">
        <v>41</v>
      </c>
      <c r="F16" s="16" t="s">
        <v>254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170</v>
      </c>
      <c r="E17" s="17" t="s">
        <v>43</v>
      </c>
      <c r="F17" s="16" t="s">
        <v>205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171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213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214</v>
      </c>
      <c r="E20" s="17" t="s">
        <v>255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172</v>
      </c>
      <c r="E21" s="17" t="s">
        <v>256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215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194</v>
      </c>
      <c r="E23" s="136"/>
      <c r="F23" s="16" t="s">
        <v>193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216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173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174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6">
        <v>1129</v>
      </c>
      <c r="F27" s="16" t="s">
        <v>56</v>
      </c>
      <c r="G27" s="275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217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218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219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208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220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221</v>
      </c>
      <c r="E34" s="17"/>
      <c r="F34" s="16" t="s">
        <v>204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209</v>
      </c>
      <c r="E35" s="136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6"/>
      <c r="C36" s="277"/>
      <c r="D36" s="278" t="s">
        <v>257</v>
      </c>
      <c r="E36" s="136"/>
      <c r="F36" s="32"/>
      <c r="G36" s="33"/>
      <c r="H36" s="19"/>
      <c r="I36" s="279"/>
      <c r="J36" s="21"/>
      <c r="K36" s="280"/>
      <c r="L36" s="23">
        <f t="shared" si="3"/>
        <v>0</v>
      </c>
    </row>
    <row r="37" spans="2:12">
      <c r="B37" s="276"/>
      <c r="C37" s="277"/>
      <c r="D37" s="281" t="s">
        <v>258</v>
      </c>
      <c r="E37" s="282"/>
      <c r="F37" s="283" t="s">
        <v>259</v>
      </c>
      <c r="G37" s="284"/>
      <c r="H37" s="285"/>
      <c r="I37" s="279"/>
      <c r="J37" s="21"/>
      <c r="K37" s="280"/>
      <c r="L37" s="23">
        <f t="shared" si="3"/>
        <v>0</v>
      </c>
    </row>
    <row r="38" spans="2:12">
      <c r="B38" s="276"/>
      <c r="C38" s="277"/>
      <c r="D38" s="286" t="s">
        <v>260</v>
      </c>
      <c r="E38" s="282"/>
      <c r="F38" s="283" t="s">
        <v>261</v>
      </c>
      <c r="G38" s="284"/>
      <c r="H38" s="285"/>
      <c r="I38" s="279"/>
      <c r="J38" s="21"/>
      <c r="K38" s="280"/>
      <c r="L38" s="23">
        <f t="shared" si="3"/>
        <v>0</v>
      </c>
    </row>
    <row r="39" spans="2:12">
      <c r="B39" s="276"/>
      <c r="C39" s="277"/>
      <c r="D39" s="287" t="s">
        <v>262</v>
      </c>
      <c r="E39" s="282"/>
      <c r="F39" s="283" t="s">
        <v>263</v>
      </c>
      <c r="G39" s="284">
        <v>658</v>
      </c>
      <c r="H39" s="19">
        <f t="shared" si="0"/>
        <v>0.91185410334346506</v>
      </c>
      <c r="I39" s="279"/>
      <c r="J39" s="21"/>
      <c r="K39" s="280"/>
      <c r="L39" s="23">
        <f t="shared" si="3"/>
        <v>0</v>
      </c>
    </row>
    <row r="40" spans="2:12" ht="14.25" thickBot="1">
      <c r="B40" s="35"/>
      <c r="C40" s="36"/>
      <c r="D40" s="288" t="s">
        <v>264</v>
      </c>
      <c r="E40" s="177"/>
      <c r="F40" s="178" t="s">
        <v>265</v>
      </c>
      <c r="G40" s="37"/>
      <c r="H40" s="38"/>
      <c r="I40" s="155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6" t="s">
        <v>128</v>
      </c>
      <c r="E41" s="136" t="s">
        <v>129</v>
      </c>
      <c r="F41" s="32" t="s">
        <v>130</v>
      </c>
      <c r="G41" s="33">
        <v>640</v>
      </c>
      <c r="H41" s="19">
        <f t="shared" si="0"/>
        <v>0.9375</v>
      </c>
      <c r="I41" s="179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6" t="s">
        <v>131</v>
      </c>
      <c r="E42" s="136" t="s">
        <v>132</v>
      </c>
      <c r="F42" s="32" t="s">
        <v>133</v>
      </c>
      <c r="G42" s="33">
        <v>655</v>
      </c>
      <c r="H42" s="19">
        <f t="shared" si="0"/>
        <v>0.91603053435114501</v>
      </c>
      <c r="I42" s="179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6" t="s">
        <v>134</v>
      </c>
      <c r="E43" s="136" t="s">
        <v>226</v>
      </c>
      <c r="F43" s="32" t="s">
        <v>227</v>
      </c>
      <c r="G43" s="33">
        <v>710</v>
      </c>
      <c r="H43" s="19">
        <f t="shared" si="0"/>
        <v>0.84507042253521125</v>
      </c>
      <c r="I43" s="179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6" t="s">
        <v>67</v>
      </c>
      <c r="E44" s="136" t="s">
        <v>135</v>
      </c>
      <c r="F44" s="32" t="s">
        <v>136</v>
      </c>
      <c r="G44" s="33">
        <v>665</v>
      </c>
      <c r="H44" s="19">
        <f t="shared" si="0"/>
        <v>0.90225563909774431</v>
      </c>
      <c r="I44" s="179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6" t="s">
        <v>137</v>
      </c>
      <c r="E45" s="136" t="s">
        <v>138</v>
      </c>
      <c r="F45" s="32" t="s">
        <v>139</v>
      </c>
      <c r="G45" s="33">
        <v>677</v>
      </c>
      <c r="H45" s="19">
        <f t="shared" si="0"/>
        <v>0.88626292466765144</v>
      </c>
      <c r="I45" s="179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6" t="s">
        <v>140</v>
      </c>
      <c r="E46" s="136" t="s">
        <v>141</v>
      </c>
      <c r="F46" s="32" t="s">
        <v>139</v>
      </c>
      <c r="G46" s="33">
        <v>677</v>
      </c>
      <c r="H46" s="19">
        <f t="shared" si="0"/>
        <v>0.88626292466765144</v>
      </c>
      <c r="I46" s="179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6" t="s">
        <v>68</v>
      </c>
      <c r="E47" s="136">
        <v>3040</v>
      </c>
      <c r="F47" s="32" t="s">
        <v>228</v>
      </c>
      <c r="G47" s="33">
        <v>685</v>
      </c>
      <c r="H47" s="19">
        <f t="shared" si="0"/>
        <v>0.87591240875912413</v>
      </c>
      <c r="I47" s="179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6" t="s">
        <v>142</v>
      </c>
      <c r="E48" s="136" t="s">
        <v>143</v>
      </c>
      <c r="F48" s="32" t="s">
        <v>144</v>
      </c>
      <c r="G48" s="33">
        <v>695</v>
      </c>
      <c r="H48" s="19">
        <f t="shared" si="0"/>
        <v>0.86330935251798557</v>
      </c>
      <c r="I48" s="179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6" t="s">
        <v>229</v>
      </c>
      <c r="E49" s="136"/>
      <c r="F49" s="32" t="s">
        <v>163</v>
      </c>
      <c r="G49" s="33">
        <v>710</v>
      </c>
      <c r="H49" s="19">
        <f t="shared" si="0"/>
        <v>0.84507042253521125</v>
      </c>
      <c r="I49" s="179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6" t="s">
        <v>145</v>
      </c>
      <c r="E50" s="136" t="s">
        <v>146</v>
      </c>
      <c r="F50" s="32" t="s">
        <v>147</v>
      </c>
      <c r="G50" s="33">
        <v>730</v>
      </c>
      <c r="H50" s="19">
        <f t="shared" si="0"/>
        <v>0.82191780821917804</v>
      </c>
      <c r="I50" s="179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6" t="s">
        <v>230</v>
      </c>
      <c r="E51" s="136" t="s">
        <v>231</v>
      </c>
      <c r="F51" s="32" t="s">
        <v>232</v>
      </c>
      <c r="G51" s="33">
        <v>740</v>
      </c>
      <c r="H51" s="19">
        <f t="shared" si="0"/>
        <v>0.81081081081081086</v>
      </c>
      <c r="I51" s="179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6" t="s">
        <v>235</v>
      </c>
      <c r="E52" s="136" t="s">
        <v>233</v>
      </c>
      <c r="F52" s="32" t="s">
        <v>234</v>
      </c>
      <c r="G52" s="33">
        <v>720</v>
      </c>
      <c r="H52" s="19">
        <f t="shared" si="0"/>
        <v>0.83333333333333337</v>
      </c>
      <c r="I52" s="179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266</v>
      </c>
      <c r="E53" s="136"/>
      <c r="F53" s="32" t="s">
        <v>156</v>
      </c>
      <c r="G53" s="33">
        <v>781</v>
      </c>
      <c r="H53" s="19">
        <f t="shared" si="0"/>
        <v>0.76824583866837393</v>
      </c>
      <c r="I53" s="179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6" t="s">
        <v>149</v>
      </c>
      <c r="E54" s="136" t="s">
        <v>150</v>
      </c>
      <c r="F54" s="32" t="s">
        <v>151</v>
      </c>
      <c r="G54" s="33">
        <v>770</v>
      </c>
      <c r="H54" s="19">
        <f t="shared" si="0"/>
        <v>0.77922077922077926</v>
      </c>
      <c r="I54" s="179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6" t="s">
        <v>152</v>
      </c>
      <c r="E55" s="136" t="s">
        <v>153</v>
      </c>
      <c r="F55" s="32" t="s">
        <v>151</v>
      </c>
      <c r="G55" s="33">
        <v>770</v>
      </c>
      <c r="H55" s="19">
        <f t="shared" si="0"/>
        <v>0.77922077922077926</v>
      </c>
      <c r="I55" s="179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6" t="s">
        <v>154</v>
      </c>
      <c r="E56" s="136" t="s">
        <v>155</v>
      </c>
      <c r="F56" s="32" t="s">
        <v>156</v>
      </c>
      <c r="G56" s="33">
        <v>781</v>
      </c>
      <c r="H56" s="19">
        <f>600/G56</f>
        <v>0.76824583866837393</v>
      </c>
      <c r="I56" s="179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6" t="s">
        <v>157</v>
      </c>
      <c r="E57" s="136" t="s">
        <v>158</v>
      </c>
      <c r="F57" s="32" t="s">
        <v>159</v>
      </c>
      <c r="G57" s="33">
        <v>785</v>
      </c>
      <c r="H57" s="19">
        <f>600/G57</f>
        <v>0.76433121019108285</v>
      </c>
      <c r="I57" s="179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6" t="s">
        <v>160</v>
      </c>
      <c r="E58" s="136"/>
      <c r="F58" s="32" t="s">
        <v>161</v>
      </c>
      <c r="G58" s="33">
        <v>800</v>
      </c>
      <c r="H58" s="19">
        <f>600/G58</f>
        <v>0.75</v>
      </c>
      <c r="I58" s="179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6" t="s">
        <v>162</v>
      </c>
      <c r="E59" s="136"/>
      <c r="F59" s="32" t="s">
        <v>151</v>
      </c>
      <c r="G59" s="33">
        <v>855</v>
      </c>
      <c r="H59" s="19">
        <f t="shared" si="0"/>
        <v>0.70175438596491224</v>
      </c>
      <c r="I59" s="179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6" t="s">
        <v>267</v>
      </c>
      <c r="E60" s="136"/>
      <c r="F60" s="32" t="s">
        <v>268</v>
      </c>
      <c r="G60" s="33">
        <v>740</v>
      </c>
      <c r="H60" s="19">
        <f t="shared" si="0"/>
        <v>0.81081081081081086</v>
      </c>
      <c r="I60" s="179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6"/>
      <c r="E61" s="177"/>
      <c r="F61" s="178"/>
      <c r="G61" s="37"/>
      <c r="H61" s="38"/>
      <c r="I61" s="155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5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225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198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C5" sqref="C5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2" t="s">
        <v>269</v>
      </c>
      <c r="C2" s="322"/>
      <c r="D2" s="322"/>
      <c r="E2" s="322"/>
      <c r="F2" s="322"/>
      <c r="G2" s="323" t="s">
        <v>66</v>
      </c>
      <c r="H2" s="323"/>
      <c r="I2" s="323"/>
      <c r="J2" s="323"/>
      <c r="K2" s="323"/>
      <c r="L2" s="323"/>
    </row>
    <row r="3" spans="2:13" ht="21" customHeight="1" thickBot="1">
      <c r="I3" s="242"/>
      <c r="K3" s="289"/>
      <c r="L3" s="328"/>
      <c r="M3" s="329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8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9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65">
        <v>0.06</v>
      </c>
      <c r="I6" s="66">
        <v>0.05</v>
      </c>
      <c r="J6" s="67">
        <v>0</v>
      </c>
      <c r="K6" s="209">
        <f t="shared" si="0"/>
        <v>943.5</v>
      </c>
      <c r="L6" s="19">
        <f t="shared" ref="L6:L35" si="1">600/K6</f>
        <v>0.63593004769475359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9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9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9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9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9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65">
        <v>0.06</v>
      </c>
      <c r="I12" s="66">
        <v>0</v>
      </c>
      <c r="J12" s="67">
        <v>0</v>
      </c>
      <c r="K12" s="209">
        <f t="shared" si="0"/>
        <v>768.5</v>
      </c>
      <c r="L12" s="19">
        <f t="shared" si="1"/>
        <v>0.78074170461938841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9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65">
        <v>0.05</v>
      </c>
      <c r="I14" s="66">
        <v>0</v>
      </c>
      <c r="J14" s="67">
        <v>0</v>
      </c>
      <c r="K14" s="209">
        <f t="shared" si="0"/>
        <v>756</v>
      </c>
      <c r="L14" s="19">
        <f t="shared" si="1"/>
        <v>0.79365079365079361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9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9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90">
        <v>0.04</v>
      </c>
      <c r="I17" s="66">
        <v>0</v>
      </c>
      <c r="J17" s="67">
        <v>-0.02</v>
      </c>
      <c r="K17" s="209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9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9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65">
        <v>0.05</v>
      </c>
      <c r="I20" s="66">
        <v>0</v>
      </c>
      <c r="J20" s="67">
        <v>-0.02</v>
      </c>
      <c r="K20" s="209">
        <f t="shared" si="0"/>
        <v>697.31000000000006</v>
      </c>
      <c r="L20" s="19">
        <f t="shared" si="1"/>
        <v>0.8604494414249042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9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9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9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9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9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9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65">
        <v>0.08</v>
      </c>
      <c r="I27" s="66">
        <v>0.05</v>
      </c>
      <c r="J27" s="67">
        <v>0</v>
      </c>
      <c r="K27" s="209">
        <f t="shared" si="0"/>
        <v>881.4</v>
      </c>
      <c r="L27" s="19">
        <f t="shared" si="1"/>
        <v>0.68073519400953031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9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9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9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65">
        <v>0.05</v>
      </c>
      <c r="I31" s="66">
        <v>0</v>
      </c>
      <c r="J31" s="67">
        <v>-0.02</v>
      </c>
      <c r="K31" s="209">
        <f t="shared" si="0"/>
        <v>677.74</v>
      </c>
      <c r="L31" s="19">
        <f t="shared" si="1"/>
        <v>0.88529524596452913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9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9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9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9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9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9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9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9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9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10">
        <f t="shared" si="2"/>
        <v>0</v>
      </c>
      <c r="L41" s="38"/>
      <c r="M41" s="291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55" sqref="G55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272</v>
      </c>
      <c r="C3" s="79"/>
      <c r="D3" s="79"/>
      <c r="E3" s="105"/>
    </row>
    <row r="4" spans="1:5" ht="14.25" thickBot="1">
      <c r="B4" s="81" t="s">
        <v>273</v>
      </c>
      <c r="C4" s="82" t="s">
        <v>274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8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9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9">
        <v>3663</v>
      </c>
      <c r="D7" s="110" t="s">
        <v>227</v>
      </c>
      <c r="E7" s="111">
        <v>710</v>
      </c>
    </row>
    <row r="8" spans="1:5">
      <c r="A8">
        <v>4</v>
      </c>
      <c r="B8" s="109" t="s">
        <v>67</v>
      </c>
      <c r="C8" s="139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40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1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229</v>
      </c>
      <c r="C11" s="140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9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9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8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266</v>
      </c>
      <c r="C15" s="141"/>
      <c r="D15" s="117" t="s">
        <v>156</v>
      </c>
      <c r="E15" s="118">
        <v>781</v>
      </c>
    </row>
    <row r="16" spans="1:5">
      <c r="A16">
        <v>12</v>
      </c>
      <c r="B16" s="119" t="s">
        <v>275</v>
      </c>
      <c r="C16" s="144"/>
      <c r="D16" s="120" t="s">
        <v>268</v>
      </c>
      <c r="E16" s="111">
        <v>740</v>
      </c>
    </row>
    <row r="17" spans="1:5">
      <c r="A17">
        <v>13</v>
      </c>
      <c r="B17" s="109" t="s">
        <v>148</v>
      </c>
      <c r="C17" s="139">
        <v>2672</v>
      </c>
      <c r="D17" s="110" t="s">
        <v>276</v>
      </c>
      <c r="E17" s="111">
        <v>720</v>
      </c>
    </row>
    <row r="18" spans="1:5">
      <c r="A18">
        <v>14</v>
      </c>
      <c r="B18" s="109" t="s">
        <v>230</v>
      </c>
      <c r="C18" s="139">
        <v>4504</v>
      </c>
      <c r="D18" s="110" t="s">
        <v>232</v>
      </c>
      <c r="E18" s="111">
        <v>740</v>
      </c>
    </row>
    <row r="19" spans="1:5">
      <c r="A19">
        <v>15</v>
      </c>
      <c r="B19" s="109" t="s">
        <v>149</v>
      </c>
      <c r="C19" s="139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40">
        <v>3040</v>
      </c>
      <c r="D20" s="114" t="s">
        <v>228</v>
      </c>
      <c r="E20" s="115">
        <v>685</v>
      </c>
    </row>
    <row r="21" spans="1:5" ht="14.25" thickTop="1">
      <c r="A21">
        <v>17</v>
      </c>
      <c r="B21" s="121" t="s">
        <v>142</v>
      </c>
      <c r="C21" s="146" t="s">
        <v>143</v>
      </c>
      <c r="D21" s="122" t="s">
        <v>144</v>
      </c>
      <c r="E21" s="154">
        <v>695</v>
      </c>
    </row>
    <row r="22" spans="1:5">
      <c r="A22">
        <v>18</v>
      </c>
      <c r="B22" s="109" t="s">
        <v>140</v>
      </c>
      <c r="C22" s="142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3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5"/>
      <c r="D24" s="114" t="s">
        <v>151</v>
      </c>
      <c r="E24" s="115">
        <v>855</v>
      </c>
    </row>
    <row r="25" spans="1:5" ht="14.25" thickTop="1">
      <c r="A25">
        <v>21</v>
      </c>
      <c r="B25" s="116"/>
      <c r="C25" s="141"/>
      <c r="D25" s="117"/>
      <c r="E25" s="118"/>
    </row>
    <row r="26" spans="1:5">
      <c r="A26">
        <v>22</v>
      </c>
      <c r="B26" s="109"/>
      <c r="C26" s="147"/>
      <c r="D26" s="110"/>
      <c r="E26" s="111"/>
    </row>
    <row r="27" spans="1:5">
      <c r="A27">
        <v>23</v>
      </c>
      <c r="B27" s="116"/>
      <c r="C27" s="148"/>
      <c r="D27" s="117"/>
      <c r="E27" s="118"/>
    </row>
    <row r="28" spans="1:5" ht="14.25" thickBot="1">
      <c r="A28">
        <v>24</v>
      </c>
      <c r="B28" s="113"/>
      <c r="C28" s="149"/>
      <c r="D28" s="114"/>
      <c r="E28" s="115"/>
    </row>
    <row r="29" spans="1:5" ht="14.25" thickTop="1">
      <c r="A29">
        <v>25</v>
      </c>
      <c r="B29" s="116"/>
      <c r="C29" s="150"/>
      <c r="D29" s="123"/>
      <c r="E29" s="124"/>
    </row>
    <row r="30" spans="1:5">
      <c r="A30">
        <v>26</v>
      </c>
      <c r="B30" s="109"/>
      <c r="C30" s="147"/>
      <c r="D30" s="110"/>
      <c r="E30" s="111"/>
    </row>
    <row r="31" spans="1:5">
      <c r="A31">
        <v>27</v>
      </c>
      <c r="B31" s="109"/>
      <c r="C31" s="151"/>
      <c r="D31" s="125"/>
      <c r="E31" s="126"/>
    </row>
    <row r="32" spans="1:5">
      <c r="A32">
        <v>28</v>
      </c>
      <c r="B32" s="127"/>
      <c r="C32" s="152"/>
      <c r="D32" s="125"/>
      <c r="E32" s="126"/>
    </row>
    <row r="33" spans="1:5" ht="14.25" thickBot="1">
      <c r="A33">
        <v>29</v>
      </c>
      <c r="B33" s="128"/>
      <c r="C33" s="153"/>
      <c r="D33" s="129"/>
      <c r="E33" s="130"/>
    </row>
    <row r="34" spans="1:5">
      <c r="A34">
        <v>30</v>
      </c>
    </row>
    <row r="36" spans="1:5">
      <c r="B36" t="s">
        <v>197</v>
      </c>
    </row>
    <row r="37" spans="1:5">
      <c r="C37" t="s">
        <v>199</v>
      </c>
    </row>
    <row r="39" spans="1:5">
      <c r="B39" t="s">
        <v>200</v>
      </c>
    </row>
    <row r="40" spans="1:5">
      <c r="C40" t="s">
        <v>201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N58" sqref="N58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8">
        <v>44287</v>
      </c>
      <c r="C1" s="309" t="s">
        <v>224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0" t="s">
        <v>223</v>
      </c>
      <c r="I4" s="161"/>
    </row>
    <row r="5" spans="1:9" ht="14.25" thickBot="1">
      <c r="A5" s="91" t="s">
        <v>107</v>
      </c>
      <c r="B5" s="92" t="s">
        <v>3</v>
      </c>
      <c r="C5" s="162" t="s">
        <v>4</v>
      </c>
      <c r="D5" s="331"/>
      <c r="E5" s="163" t="s">
        <v>108</v>
      </c>
      <c r="F5" s="164"/>
      <c r="G5" s="165" t="s">
        <v>195</v>
      </c>
    </row>
    <row r="6" spans="1:9">
      <c r="A6" s="93">
        <v>1</v>
      </c>
      <c r="B6" s="310" t="s">
        <v>206</v>
      </c>
      <c r="C6" s="311" t="s">
        <v>207</v>
      </c>
      <c r="D6" s="312">
        <v>29312</v>
      </c>
      <c r="E6" s="313">
        <f>DATEDIF(D6,$B$1,"Y")</f>
        <v>41</v>
      </c>
      <c r="F6" s="314">
        <f>(E6-1)/5</f>
        <v>8</v>
      </c>
      <c r="G6" s="315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134">
        <f t="shared" ref="E7:E46" si="0">DATEDIF(D7,$B$1,"Y")</f>
        <v>35</v>
      </c>
      <c r="F7" s="1">
        <f t="shared" ref="F7:F46" si="1">(E7-1)/5</f>
        <v>6.8</v>
      </c>
      <c r="G7" s="133">
        <f t="shared" ref="G7:G46" si="2">INT(F7)</f>
        <v>6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134">
        <f t="shared" si="0"/>
        <v>24</v>
      </c>
      <c r="F8" s="1">
        <f t="shared" si="1"/>
        <v>4.5999999999999996</v>
      </c>
      <c r="G8" s="133">
        <f t="shared" si="2"/>
        <v>4</v>
      </c>
    </row>
    <row r="9" spans="1:9">
      <c r="A9" s="95">
        <v>4</v>
      </c>
      <c r="B9" s="96" t="s">
        <v>191</v>
      </c>
      <c r="C9" s="22" t="s">
        <v>23</v>
      </c>
      <c r="D9" s="97" t="s">
        <v>115</v>
      </c>
      <c r="E9" s="134">
        <f t="shared" si="0"/>
        <v>37</v>
      </c>
      <c r="F9" s="1">
        <f t="shared" si="1"/>
        <v>7.2</v>
      </c>
      <c r="G9" s="133">
        <f t="shared" si="2"/>
        <v>7</v>
      </c>
    </row>
    <row r="10" spans="1:9">
      <c r="A10" s="95">
        <v>5</v>
      </c>
      <c r="B10" s="96" t="s">
        <v>176</v>
      </c>
      <c r="C10" s="22" t="s">
        <v>13</v>
      </c>
      <c r="D10" s="97">
        <v>30127</v>
      </c>
      <c r="E10" s="134">
        <f t="shared" si="0"/>
        <v>38</v>
      </c>
      <c r="F10" s="1">
        <f t="shared" si="1"/>
        <v>7.4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134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7"/>
      <c r="C12" s="22"/>
      <c r="D12" s="97" t="s">
        <v>114</v>
      </c>
      <c r="E12" s="134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177</v>
      </c>
      <c r="C13" s="22"/>
      <c r="D13" s="97" t="s">
        <v>114</v>
      </c>
      <c r="E13" s="134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7" t="s">
        <v>178</v>
      </c>
      <c r="C14" s="30" t="s">
        <v>94</v>
      </c>
      <c r="D14" s="94">
        <v>34425</v>
      </c>
      <c r="E14" s="134">
        <f t="shared" si="0"/>
        <v>27</v>
      </c>
      <c r="F14" s="1">
        <f t="shared" si="1"/>
        <v>5.2</v>
      </c>
      <c r="G14" s="133">
        <f t="shared" si="2"/>
        <v>5</v>
      </c>
    </row>
    <row r="15" spans="1:9" ht="14.25" customHeight="1">
      <c r="A15" s="95">
        <v>10</v>
      </c>
      <c r="B15" s="96" t="s">
        <v>179</v>
      </c>
      <c r="C15" s="22" t="s">
        <v>15</v>
      </c>
      <c r="D15" s="97" t="s">
        <v>111</v>
      </c>
      <c r="E15" s="134">
        <f t="shared" si="0"/>
        <v>35</v>
      </c>
      <c r="F15" s="1">
        <f t="shared" si="1"/>
        <v>6.8</v>
      </c>
      <c r="G15" s="133">
        <f t="shared" si="2"/>
        <v>6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134">
        <f t="shared" si="0"/>
        <v>17</v>
      </c>
      <c r="F16" s="1">
        <f t="shared" si="1"/>
        <v>3.2</v>
      </c>
      <c r="G16" s="133">
        <f t="shared" si="2"/>
        <v>3</v>
      </c>
    </row>
    <row r="17" spans="1:12">
      <c r="A17" s="95">
        <v>12</v>
      </c>
      <c r="B17" s="96" t="s">
        <v>180</v>
      </c>
      <c r="C17" s="22" t="s">
        <v>95</v>
      </c>
      <c r="D17" s="97">
        <v>33147</v>
      </c>
      <c r="E17" s="134">
        <f t="shared" si="0"/>
        <v>30</v>
      </c>
      <c r="F17" s="1">
        <f t="shared" si="1"/>
        <v>5.8</v>
      </c>
      <c r="G17" s="133">
        <f t="shared" si="2"/>
        <v>5</v>
      </c>
    </row>
    <row r="18" spans="1:12">
      <c r="A18" s="95">
        <v>13</v>
      </c>
      <c r="B18" s="96" t="s">
        <v>181</v>
      </c>
      <c r="C18" s="22" t="s">
        <v>14</v>
      </c>
      <c r="D18" s="97" t="s">
        <v>110</v>
      </c>
      <c r="E18" s="134">
        <f t="shared" si="0"/>
        <v>29</v>
      </c>
      <c r="F18" s="1">
        <f t="shared" si="1"/>
        <v>5.6</v>
      </c>
      <c r="G18" s="133">
        <f t="shared" si="2"/>
        <v>5</v>
      </c>
    </row>
    <row r="19" spans="1:12">
      <c r="A19" s="95">
        <v>14</v>
      </c>
      <c r="B19" s="96" t="s">
        <v>182</v>
      </c>
      <c r="C19" s="32" t="s">
        <v>164</v>
      </c>
      <c r="D19" s="97">
        <v>33359</v>
      </c>
      <c r="E19" s="134">
        <f t="shared" si="0"/>
        <v>29</v>
      </c>
      <c r="F19" s="1">
        <f t="shared" si="1"/>
        <v>5.6</v>
      </c>
      <c r="G19" s="133">
        <f t="shared" si="2"/>
        <v>5</v>
      </c>
      <c r="L19" s="34"/>
    </row>
    <row r="20" spans="1:12">
      <c r="A20" s="95">
        <v>15</v>
      </c>
      <c r="B20" s="96" t="s">
        <v>253</v>
      </c>
      <c r="C20" s="22" t="s">
        <v>133</v>
      </c>
      <c r="D20" s="97">
        <v>35400</v>
      </c>
      <c r="E20" s="134">
        <f t="shared" si="0"/>
        <v>24</v>
      </c>
      <c r="F20" s="1">
        <f t="shared" si="1"/>
        <v>4.5999999999999996</v>
      </c>
      <c r="G20" s="133">
        <f t="shared" si="2"/>
        <v>4</v>
      </c>
    </row>
    <row r="21" spans="1:12">
      <c r="A21" s="95">
        <v>16</v>
      </c>
      <c r="B21" s="96" t="s">
        <v>183</v>
      </c>
      <c r="C21" s="22" t="s">
        <v>97</v>
      </c>
      <c r="D21" s="97">
        <v>32264</v>
      </c>
      <c r="E21" s="134">
        <f t="shared" si="0"/>
        <v>32</v>
      </c>
      <c r="F21" s="1">
        <f t="shared" si="1"/>
        <v>6.2</v>
      </c>
      <c r="G21" s="133">
        <f t="shared" si="2"/>
        <v>6</v>
      </c>
    </row>
    <row r="22" spans="1:12">
      <c r="A22" s="95">
        <v>17</v>
      </c>
      <c r="B22" s="96" t="s">
        <v>184</v>
      </c>
      <c r="C22" s="22" t="s">
        <v>16</v>
      </c>
      <c r="D22" s="97" t="s">
        <v>112</v>
      </c>
      <c r="E22" s="134">
        <f t="shared" si="0"/>
        <v>28</v>
      </c>
      <c r="F22" s="1">
        <f t="shared" si="1"/>
        <v>5.4</v>
      </c>
      <c r="G22" s="133">
        <f t="shared" si="2"/>
        <v>5</v>
      </c>
    </row>
    <row r="23" spans="1:12">
      <c r="A23" s="95">
        <v>18</v>
      </c>
      <c r="B23" s="96" t="s">
        <v>185</v>
      </c>
      <c r="C23" s="22" t="s">
        <v>14</v>
      </c>
      <c r="D23" s="97" t="s">
        <v>113</v>
      </c>
      <c r="E23" s="134">
        <f t="shared" si="0"/>
        <v>30</v>
      </c>
      <c r="F23" s="1">
        <f t="shared" si="1"/>
        <v>5.8</v>
      </c>
      <c r="G23" s="133">
        <f t="shared" si="2"/>
        <v>5</v>
      </c>
    </row>
    <row r="24" spans="1:12">
      <c r="A24" s="95">
        <v>19</v>
      </c>
      <c r="B24" s="96" t="s">
        <v>186</v>
      </c>
      <c r="C24" s="22" t="s">
        <v>17</v>
      </c>
      <c r="D24" s="97">
        <v>36312</v>
      </c>
      <c r="E24" s="134">
        <f t="shared" si="0"/>
        <v>21</v>
      </c>
      <c r="F24" s="1">
        <f t="shared" si="1"/>
        <v>4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134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187</v>
      </c>
      <c r="C26" s="22" t="s">
        <v>98</v>
      </c>
      <c r="D26" s="97">
        <v>32599</v>
      </c>
      <c r="E26" s="134">
        <f t="shared" si="0"/>
        <v>32</v>
      </c>
      <c r="F26" s="1">
        <f t="shared" si="1"/>
        <v>6.2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134">
        <f t="shared" si="0"/>
        <v>26</v>
      </c>
      <c r="F27" s="1">
        <f t="shared" si="1"/>
        <v>5</v>
      </c>
      <c r="G27" s="133">
        <f t="shared" si="2"/>
        <v>5</v>
      </c>
    </row>
    <row r="28" spans="1:12">
      <c r="A28" s="95">
        <v>23</v>
      </c>
      <c r="B28" s="98" t="s">
        <v>194</v>
      </c>
      <c r="C28" s="22" t="s">
        <v>196</v>
      </c>
      <c r="D28" s="97">
        <v>32964</v>
      </c>
      <c r="E28" s="134">
        <f t="shared" si="0"/>
        <v>31</v>
      </c>
      <c r="F28" s="1">
        <f t="shared" si="1"/>
        <v>6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134">
        <f t="shared" si="0"/>
        <v>38</v>
      </c>
      <c r="F29" s="1">
        <f t="shared" si="1"/>
        <v>7.4</v>
      </c>
      <c r="G29" s="133">
        <f t="shared" si="2"/>
        <v>7</v>
      </c>
    </row>
    <row r="30" spans="1:12">
      <c r="A30" s="95">
        <v>25</v>
      </c>
      <c r="B30" s="96" t="s">
        <v>188</v>
      </c>
      <c r="C30" s="22" t="s">
        <v>21</v>
      </c>
      <c r="D30" s="97" t="s">
        <v>114</v>
      </c>
      <c r="E30" s="134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174</v>
      </c>
      <c r="C31" s="22" t="s">
        <v>22</v>
      </c>
      <c r="D31" s="97">
        <v>27851</v>
      </c>
      <c r="E31" s="134">
        <f t="shared" si="0"/>
        <v>45</v>
      </c>
      <c r="F31" s="1">
        <f t="shared" si="1"/>
        <v>8.8000000000000007</v>
      </c>
      <c r="G31" s="133">
        <f t="shared" si="2"/>
        <v>8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134">
        <f t="shared" si="0"/>
        <v>46</v>
      </c>
      <c r="F32" s="1">
        <f t="shared" si="1"/>
        <v>9</v>
      </c>
      <c r="G32" s="133">
        <f t="shared" si="2"/>
        <v>9</v>
      </c>
    </row>
    <row r="33" spans="1:7">
      <c r="A33" s="95">
        <v>28</v>
      </c>
      <c r="B33" s="96" t="s">
        <v>189</v>
      </c>
      <c r="C33" s="22" t="s">
        <v>24</v>
      </c>
      <c r="D33" s="97">
        <v>32721</v>
      </c>
      <c r="E33" s="134">
        <f t="shared" si="0"/>
        <v>31</v>
      </c>
      <c r="F33" s="1">
        <f t="shared" si="1"/>
        <v>6</v>
      </c>
      <c r="G33" s="133">
        <f t="shared" si="2"/>
        <v>6</v>
      </c>
    </row>
    <row r="34" spans="1:7">
      <c r="A34" s="95">
        <v>29</v>
      </c>
      <c r="B34" s="96" t="s">
        <v>190</v>
      </c>
      <c r="C34" s="22" t="s">
        <v>116</v>
      </c>
      <c r="D34" s="97">
        <v>39083</v>
      </c>
      <c r="E34" s="134">
        <f t="shared" si="0"/>
        <v>14</v>
      </c>
      <c r="F34" s="1">
        <f t="shared" si="1"/>
        <v>2.6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134">
        <f t="shared" si="0"/>
        <v>30</v>
      </c>
      <c r="F35" s="1">
        <f t="shared" si="1"/>
        <v>5.8</v>
      </c>
      <c r="G35" s="133">
        <f t="shared" si="2"/>
        <v>5</v>
      </c>
    </row>
    <row r="36" spans="1:7">
      <c r="A36" s="95">
        <v>31</v>
      </c>
      <c r="B36" s="96"/>
      <c r="C36" s="22"/>
      <c r="D36" s="156" t="s">
        <v>114</v>
      </c>
      <c r="E36" s="134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208</v>
      </c>
      <c r="C37" s="22"/>
      <c r="D37" s="97" t="s">
        <v>114</v>
      </c>
      <c r="E37" s="134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134">
        <f t="shared" si="0"/>
        <v>34</v>
      </c>
      <c r="F38" s="1">
        <f t="shared" si="1"/>
        <v>6.6</v>
      </c>
      <c r="G38" s="133">
        <f t="shared" si="2"/>
        <v>6</v>
      </c>
    </row>
    <row r="39" spans="1:7">
      <c r="A39" s="95">
        <v>34</v>
      </c>
      <c r="B39" s="96" t="s">
        <v>192</v>
      </c>
      <c r="C39" s="22" t="s">
        <v>165</v>
      </c>
      <c r="D39" s="97" t="s">
        <v>114</v>
      </c>
      <c r="E39" s="134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222</v>
      </c>
      <c r="C40" s="22" t="s">
        <v>20</v>
      </c>
      <c r="D40" s="97">
        <v>29007</v>
      </c>
      <c r="E40" s="134">
        <f t="shared" si="0"/>
        <v>41</v>
      </c>
      <c r="F40" s="1">
        <f t="shared" si="1"/>
        <v>8</v>
      </c>
      <c r="G40" s="133">
        <f t="shared" si="2"/>
        <v>8</v>
      </c>
    </row>
    <row r="41" spans="1:7" ht="15" customHeight="1">
      <c r="A41" s="95">
        <v>36</v>
      </c>
      <c r="B41" s="98" t="s">
        <v>209</v>
      </c>
      <c r="C41" s="22"/>
      <c r="D41" s="97" t="s">
        <v>114</v>
      </c>
      <c r="E41" s="134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277</v>
      </c>
      <c r="C42" s="22"/>
      <c r="D42" s="97" t="s">
        <v>114</v>
      </c>
      <c r="E42" s="134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258</v>
      </c>
      <c r="C43" s="280" t="s">
        <v>278</v>
      </c>
      <c r="D43" s="97">
        <v>32599</v>
      </c>
      <c r="E43" s="134">
        <f t="shared" si="0"/>
        <v>32</v>
      </c>
      <c r="F43" s="1">
        <f t="shared" si="1"/>
        <v>6.2</v>
      </c>
      <c r="G43" s="133">
        <f t="shared" si="2"/>
        <v>6</v>
      </c>
    </row>
    <row r="44" spans="1:7">
      <c r="A44" s="95">
        <v>39</v>
      </c>
      <c r="B44" s="98" t="s">
        <v>260</v>
      </c>
      <c r="C44" s="280" t="s">
        <v>279</v>
      </c>
      <c r="D44" s="97">
        <v>32905</v>
      </c>
      <c r="E44" s="134">
        <f t="shared" si="0"/>
        <v>31</v>
      </c>
      <c r="F44" s="1">
        <f t="shared" si="1"/>
        <v>6</v>
      </c>
      <c r="G44" s="133">
        <f t="shared" si="2"/>
        <v>6</v>
      </c>
    </row>
    <row r="45" spans="1:7" ht="13.7" customHeight="1">
      <c r="A45" s="95">
        <v>40</v>
      </c>
      <c r="B45" s="316" t="s">
        <v>262</v>
      </c>
      <c r="C45" s="280" t="s">
        <v>280</v>
      </c>
      <c r="D45" s="97" t="s">
        <v>114</v>
      </c>
      <c r="E45" s="134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7">
        <v>41</v>
      </c>
      <c r="B46" s="99" t="s">
        <v>264</v>
      </c>
      <c r="C46" s="39" t="s">
        <v>281</v>
      </c>
      <c r="D46" s="318" t="s">
        <v>114</v>
      </c>
      <c r="E46" s="134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2015-04-11T06:34:37Z</cp:lastPrinted>
  <dcterms:created xsi:type="dcterms:W3CDTF">2010-04-13T00:33:50Z</dcterms:created>
  <dcterms:modified xsi:type="dcterms:W3CDTF">2021-11-14T06:08:51Z</dcterms:modified>
</cp:coreProperties>
</file>